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ire34\Desktop\DL\読み放題パック\"/>
    </mc:Choice>
  </mc:AlternateContent>
  <xr:revisionPtr revIDLastSave="0" documentId="13_ncr:1_{C309B855-71D4-472F-B9C4-F0BF36598384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3" l="1"/>
  <c r="E1" i="13"/>
  <c r="F72" i="1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73" i="3" l="1"/>
  <c r="E72" i="13"/>
  <c r="E73" i="3" l="1"/>
</calcChain>
</file>

<file path=xl/sharedStrings.xml><?xml version="1.0" encoding="utf-8"?>
<sst xmlns="http://schemas.openxmlformats.org/spreadsheetml/2006/main" count="1315" uniqueCount="355">
  <si>
    <t>2025年度</t>
    <rPh sb="4" eb="6">
      <t>ネンド</t>
    </rPh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</si>
  <si>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</si>
  <si>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申込日：　</t>
    <rPh sb="0" eb="3">
      <t>モウシコミビ</t>
    </rPh>
    <phoneticPr fontId="10"/>
  </si>
  <si>
    <t>貴館名：　</t>
    <rPh sb="0" eb="1">
      <t>キ</t>
    </rPh>
    <rPh sb="1" eb="3">
      <t>カンメイ</t>
    </rPh>
    <phoneticPr fontId="10"/>
  </si>
  <si>
    <t>テナントID：</t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</si>
  <si>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</si>
  <si>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№</t>
    <phoneticPr fontId="9"/>
  </si>
  <si>
    <t>パック商品番号</t>
  </si>
  <si>
    <t>出版者</t>
  </si>
  <si>
    <t xml:space="preserve">パック名 </t>
    <phoneticPr fontId="10"/>
  </si>
  <si>
    <t>希望するセットにチェック</t>
    <phoneticPr fontId="10"/>
  </si>
  <si>
    <t>12ヶ月提供価（税別）</t>
    <rPh sb="3" eb="4">
      <t>ゲツ</t>
    </rPh>
    <rPh sb="4" eb="6">
      <t>テイキョウ</t>
    </rPh>
    <phoneticPr fontId="9"/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</si>
  <si>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</si>
  <si>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新規</t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</si>
  <si>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</si>
  <si>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JDPAC202501001-00</t>
  </si>
  <si>
    <t>講談社</t>
  </si>
  <si>
    <t>講談社「青い鳥文庫」（人気シリーズ作品）100点</t>
  </si>
  <si>
    <t/>
  </si>
  <si>
    <t>JDPAC202501002-00</t>
  </si>
  <si>
    <t>講談社「青い鳥文庫」（名作・歴史読み物）100点</t>
  </si>
  <si>
    <t>JDPAC202501003-00</t>
  </si>
  <si>
    <t>講談社　朝読おすすめパック　50点</t>
  </si>
  <si>
    <t>JDPAC202501004-00</t>
  </si>
  <si>
    <t>講談社「青い鳥文庫」＆「火の鳥文庫」100点</t>
  </si>
  <si>
    <t>JDPAC202501005-00</t>
  </si>
  <si>
    <t>講談社　調べ学習パック　50点</t>
  </si>
  <si>
    <t>JDPAC202501006-00</t>
  </si>
  <si>
    <t>講談社　おはなしパック（おしごと・どうぶつ・たべもの）50点</t>
  </si>
  <si>
    <t>JDPAC202501007-00</t>
  </si>
  <si>
    <t>講談社　ゼロ歳からのえほん・知育本パック　35点</t>
  </si>
  <si>
    <t>JDPAC202501008-00</t>
  </si>
  <si>
    <t>講談社　人気の創作絵本パック　28点</t>
  </si>
  <si>
    <t>JDPAC202501009-00</t>
  </si>
  <si>
    <t>講談社　人気の童話パック　40点</t>
  </si>
  <si>
    <t>JDPAC202501010-00</t>
  </si>
  <si>
    <t>講談社　YAパック　40点</t>
  </si>
  <si>
    <t>JDPAC202501011-00</t>
  </si>
  <si>
    <t>講談社「学習まんが 日本の歴史」パック　22点</t>
  </si>
  <si>
    <t>JDPAC202501012-00</t>
  </si>
  <si>
    <t>KADOKAWA</t>
  </si>
  <si>
    <t>KADOKAWA まんが学習パック　28点</t>
  </si>
  <si>
    <t>★</t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</si>
  <si>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</si>
  <si>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JDPAC202501013-00</t>
  </si>
  <si>
    <t>KADOKAWA まんが科学パック　30点</t>
  </si>
  <si>
    <t>JDPAC202501014-00</t>
  </si>
  <si>
    <t>角川つばさ文庫　どきどきパック　50点</t>
  </si>
  <si>
    <t>JDPAC202501015-00</t>
  </si>
  <si>
    <t>角川つばさ文庫　わくわくパック　50点</t>
  </si>
  <si>
    <t>JDPAC202501016-00</t>
  </si>
  <si>
    <t>角川つばさ文庫　うきうきパック　50点</t>
  </si>
  <si>
    <t>JDPAC202501017-00</t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</si>
  <si>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</si>
  <si>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JDPAC202501018-00</t>
  </si>
  <si>
    <t>KADOKAWA YAパック（２）　46点</t>
  </si>
  <si>
    <t>　　</t>
    <phoneticPr fontId="10"/>
  </si>
  <si>
    <t>JDPAC202501019-00</t>
  </si>
  <si>
    <t>角川つばさ文庫　人気シリーズ朝読パック　50点</t>
  </si>
  <si>
    <t>JDPAC202501021-00</t>
  </si>
  <si>
    <t>角川まんが学習シリーズ「日本の歴史」パック　21点</t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</si>
  <si>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</si>
  <si>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JDPAC202501022-00</t>
  </si>
  <si>
    <t>角川まんが学習シリーズ「世界の歴史」パック　22点</t>
  </si>
  <si>
    <t>JDPAC202501023-00</t>
  </si>
  <si>
    <t>小学館</t>
  </si>
  <si>
    <t>小学館「世界J文学館」パック　95点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</si>
  <si>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</si>
  <si>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</si>
  <si>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</si>
  <si>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</si>
  <si>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</si>
  <si>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集英社</t>
  </si>
  <si>
    <t>集英社「みらい文庫」パック　50点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</si>
  <si>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</si>
  <si>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</si>
  <si>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</si>
  <si>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</si>
  <si>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</si>
  <si>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Gakken</t>
  </si>
  <si>
    <t>Gakken 「10分で読める」朝読パック　45点</t>
  </si>
  <si>
    <t>JDPAC202501031-00</t>
  </si>
  <si>
    <t>Gakken「動物」図鑑パック　23点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</si>
  <si>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</si>
  <si>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JDPAC202501032-00</t>
  </si>
  <si>
    <t>Gakken「自然科学」図鑑パック　22点</t>
  </si>
  <si>
    <t>JDPAC202501033-00</t>
  </si>
  <si>
    <t>Gakken　学習まんが「科学」パック　24点</t>
  </si>
  <si>
    <t>JDPAC202501034-00</t>
  </si>
  <si>
    <t>フレーベル館</t>
  </si>
  <si>
    <t>フレーベル館　おはなしパック　67点</t>
  </si>
  <si>
    <t>JDPAC202501035-00</t>
  </si>
  <si>
    <t>フレーベル館　名作えほんパック　30点</t>
  </si>
  <si>
    <t>JDPAC202501036-00</t>
  </si>
  <si>
    <t>フレーベル館「アンパンマン」パック　71点</t>
  </si>
  <si>
    <t>JDPAC202501037-00</t>
  </si>
  <si>
    <t>フレーベル館　かがくえほんパック　34点</t>
  </si>
  <si>
    <t>2024年度「フレーベル館 かがくパック30点」の内容を2パック（№36･№38）に分け、14点のコンテンツを追加</t>
    <phoneticPr fontId="10"/>
  </si>
  <si>
    <t>JDPAC202501038-00</t>
  </si>
  <si>
    <t>フレーベル館「しらべる」「学べる」パック　30点</t>
  </si>
  <si>
    <t>JDPAC202501039-00</t>
  </si>
  <si>
    <t>フレーベル館　ノンフィクション絵本・読み物パック　38点</t>
  </si>
  <si>
    <t>2024年度「フレーベル館 かがくパック30点」の内容を2パック（№36･№38）に分け、28点のコンテンツを追加</t>
    <phoneticPr fontId="10"/>
  </si>
  <si>
    <t>JDPAC202501040-00</t>
  </si>
  <si>
    <t>フレーベル館　金子みすゞパック　17点</t>
  </si>
  <si>
    <t>JDPAC202501041-00</t>
  </si>
  <si>
    <t>国土社</t>
  </si>
  <si>
    <t>国土社　調べ学習パック　50点</t>
  </si>
  <si>
    <t>JDPAC202501042-00</t>
  </si>
  <si>
    <t>理論社</t>
  </si>
  <si>
    <t>理論社　調べ学習パック　50点</t>
  </si>
  <si>
    <t>JDPAC202501043-00</t>
  </si>
  <si>
    <t>理論社　YA文学傑作選パック　30点</t>
  </si>
  <si>
    <t>JDPAC202501044-00</t>
  </si>
  <si>
    <t>金の星社</t>
  </si>
  <si>
    <t>金の星社「怪談 5分間の恐怖」パック　25点</t>
  </si>
  <si>
    <t>JDPAC202501045-00</t>
  </si>
  <si>
    <t>金の星社　教養・図鑑パック　30点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</si>
  <si>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</si>
  <si>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</si>
  <si>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</si>
  <si>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</si>
  <si>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</si>
  <si>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岩崎書店</t>
  </si>
  <si>
    <t>岩崎書店　おはなし・学びパック 50点（小学校低学年向け）</t>
  </si>
  <si>
    <t>JDPAC202501053-00</t>
  </si>
  <si>
    <t>汐文社</t>
  </si>
  <si>
    <t>汐文社　SDGsを考えるパック 16点</t>
  </si>
  <si>
    <t>JDPAC202501054-00</t>
  </si>
  <si>
    <t>汐文社　読み物・絵本パック 23点</t>
  </si>
  <si>
    <t>JDPAC202501055-00</t>
  </si>
  <si>
    <t>汐文社　学習資料パック 20点</t>
  </si>
  <si>
    <t>JDPAC202501056-00</t>
  </si>
  <si>
    <t>汐文社　子どもの趣味と遊びパック 22点</t>
  </si>
  <si>
    <t>JDPAC202501057-00</t>
  </si>
  <si>
    <t>世界文化社</t>
  </si>
  <si>
    <t>世界文化社　名作絵本パック　36点</t>
  </si>
  <si>
    <t>JDPAC202501058-00</t>
  </si>
  <si>
    <t>世界文化社　創作絵本パック　45点</t>
  </si>
  <si>
    <t>JDPAC202501059-00</t>
  </si>
  <si>
    <t>世界文化社　季節・行事絵本パック　41点</t>
  </si>
  <si>
    <t>JDPAC202501060-00</t>
  </si>
  <si>
    <t>筑摩書房</t>
  </si>
  <si>
    <t>筑摩書房　プリマー新書パック　50点</t>
  </si>
  <si>
    <t>JDPAC202501061-00</t>
  </si>
  <si>
    <t>メイツユニバーサルコンテンツ</t>
  </si>
  <si>
    <t>メイツユニバーサルコンテンツ　中学生向け教養パック　20点</t>
  </si>
  <si>
    <t>JDPAC202501062-00</t>
  </si>
  <si>
    <t>メイツユニバーサルコンテンツ　中学生向け部活パック　20点</t>
  </si>
  <si>
    <t>JDPAC202501063-00</t>
  </si>
  <si>
    <t>メイツユニバーサルコンテンツ　調べ学習「みんなが知りたい！」パック　27点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</si>
  <si>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</si>
  <si>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</si>
  <si>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</si>
  <si>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</si>
  <si>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</si>
  <si>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</si>
  <si>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t>申込合計：</t>
    <rPh sb="0" eb="2">
      <t>モウシコミ</t>
    </rPh>
    <rPh sb="2" eb="4">
      <t>ゴウケイ</t>
    </rPh>
    <phoneticPr fontId="10"/>
  </si>
  <si>
    <t>2025年度パック</t>
    <rPh sb="4" eb="6">
      <t>ネンド</t>
    </rPh>
    <phoneticPr fontId="10"/>
  </si>
  <si>
    <t>パック名</t>
    <rPh sb="3" eb="4">
      <t>メイ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</si>
  <si>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</si>
  <si>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</si>
  <si>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</si>
  <si>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</si>
  <si>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</si>
  <si>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</si>
  <si>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</si>
  <si>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</si>
  <si>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</si>
  <si>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</si>
  <si>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</si>
  <si>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</si>
  <si>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</si>
  <si>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</si>
  <si>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</si>
  <si>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</si>
  <si>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</si>
  <si>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</si>
  <si>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</si>
  <si>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</si>
  <si>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</si>
  <si>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</si>
  <si>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</si>
  <si>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</si>
  <si>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</si>
  <si>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</si>
  <si>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</si>
  <si>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</si>
  <si>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</si>
  <si>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</si>
  <si>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</si>
  <si>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</si>
  <si>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</si>
  <si>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</si>
  <si>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</si>
  <si>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</si>
  <si>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</si>
  <si>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</si>
  <si>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</si>
  <si>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</si>
  <si>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</si>
  <si>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</si>
  <si>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</si>
  <si>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</si>
  <si>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</si>
  <si>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</si>
  <si>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</si>
  <si>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</si>
  <si>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</si>
  <si>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</si>
  <si>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</si>
  <si>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</si>
  <si>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</si>
  <si>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</si>
  <si>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</si>
  <si>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</si>
  <si>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</si>
  <si>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</si>
  <si>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</si>
  <si>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</si>
  <si>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</si>
  <si>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</si>
  <si>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</si>
  <si>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</si>
  <si>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</si>
  <si>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</si>
  <si>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</si>
  <si>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</si>
  <si>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</si>
  <si>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</si>
  <si>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</si>
  <si>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</si>
  <si>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</si>
  <si>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</si>
  <si>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</si>
  <si>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</si>
  <si>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</si>
  <si>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</si>
  <si>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</si>
  <si>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</si>
  <si>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</si>
  <si>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</si>
  <si>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</si>
  <si>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</si>
  <si>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</si>
  <si>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</si>
  <si>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</si>
  <si>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</si>
  <si>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</si>
  <si>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</si>
  <si>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</si>
  <si>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</si>
  <si>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</si>
  <si>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</si>
  <si>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</si>
  <si>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</si>
  <si>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</si>
  <si>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</si>
  <si>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</si>
  <si>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</si>
  <si>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</si>
  <si>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</si>
  <si>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</si>
  <si>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</si>
  <si>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</si>
  <si>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</si>
  <si>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</si>
  <si>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</si>
  <si>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</si>
  <si>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</si>
  <si>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</si>
  <si>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</si>
  <si>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</si>
  <si>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</si>
  <si>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</si>
  <si>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</si>
  <si>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</si>
  <si>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</si>
  <si>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</si>
  <si>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</si>
  <si>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</si>
  <si>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</si>
  <si>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</si>
  <si>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</si>
  <si>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</si>
  <si>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</si>
  <si>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</si>
  <si>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</si>
  <si>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</si>
  <si>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</si>
  <si>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</si>
  <si>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</si>
  <si>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</si>
  <si>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</si>
  <si>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</si>
  <si>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</si>
  <si>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</si>
  <si>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</si>
  <si>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</si>
  <si>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</si>
  <si>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</si>
  <si>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</si>
  <si>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Gakken「動物」図鑑パック　19点</t>
    <phoneticPr fontId="10"/>
  </si>
  <si>
    <t xml:space="preserve"> </t>
  </si>
  <si>
    <t>最強生物大百科 地の章</t>
  </si>
  <si>
    <t>追加</t>
    <rPh sb="0" eb="2">
      <t>ツイカ</t>
    </rPh>
    <phoneticPr fontId="10"/>
  </si>
  <si>
    <t>最強生物大百科 水の章</t>
  </si>
  <si>
    <t xml:space="preserve">ゆるゆる珍獣図鑑 </t>
  </si>
  <si>
    <t xml:space="preserve">ゆるゆる両生類・爬虫類図鑑 </t>
  </si>
  <si>
    <t>パック名</t>
  </si>
  <si>
    <t>ご利用期間</t>
    <rPh sb="1" eb="3">
      <t>リヨウ</t>
    </rPh>
    <rPh sb="3" eb="5">
      <t>キカン</t>
    </rPh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</si>
  <si>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</si>
  <si>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KADOKAWA YAパック（１）　64点</t>
  </si>
  <si>
    <t>Gakken「動物」図鑑パック　23点</t>
  </si>
  <si>
    <t>申込数合計：</t>
    <rPh sb="0" eb="2">
      <t>モウシコミ</t>
    </rPh>
    <rPh sb="2" eb="3">
      <t>スウ</t>
    </rPh>
    <rPh sb="3" eb="5">
      <t>ゴウケイ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</si>
  <si>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</si>
  <si>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政令市価格 200,001人～</t>
  </si>
  <si>
    <t>Q_価格表エクセル作成用4</t>
  </si>
  <si>
    <t>価格種類</t>
  </si>
  <si>
    <t>№</t>
  </si>
  <si>
    <t>コンテンツ数</t>
  </si>
  <si>
    <t>12ヶ月提供価(税別)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</si>
  <si>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</si>
  <si>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</si>
  <si>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</si>
  <si>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</si>
  <si>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</si>
  <si>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</si>
  <si>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</si>
  <si>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</si>
  <si>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</si>
  <si>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</si>
  <si>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</si>
  <si>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可</t>
  </si>
  <si>
    <t>-</t>
  </si>
  <si>
    <t>2026年3月末までの延長</t>
    <phoneticPr fontId="10"/>
  </si>
  <si>
    <t>12ヶ月</t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</si>
  <si>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</si>
  <si>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</si>
  <si>
    <t>ご請求先：　</t>
    <rPh sb="1" eb="3">
      <t>セイキュウ</t>
    </rPh>
    <rPh sb="3" eb="4">
      <t>サキ</t>
    </rPh>
    <phoneticPr fontId="10"/>
  </si>
  <si>
    <t>太枠部分を必ずご記入ください。</t>
    <rPh sb="0" eb="2">
      <t>フトワク</t>
    </rPh>
    <rPh sb="2" eb="4">
      <t>ブブン</t>
    </rPh>
    <rPh sb="5" eb="6">
      <t>カナラ</t>
    </rPh>
    <rPh sb="8" eb="10">
      <t>キニュウ</t>
    </rPh>
    <phoneticPr fontId="10"/>
  </si>
  <si>
    <t>　選書オーダリングシステム（SOS）に複数の請求先・予算費目を設定している図書館様は
　指定の請求先や予算費目を左記にご記入ください。</t>
    <rPh sb="56" eb="58">
      <t>サキ</t>
    </rPh>
    <phoneticPr fontId="10"/>
  </si>
  <si>
    <t>講談社「青い鳥文庫」（人気シリーズ作品）100点</t>
    <phoneticPr fontId="10"/>
  </si>
  <si>
    <t>パック名</t>
    <phoneticPr fontId="10"/>
  </si>
  <si>
    <t>　利用開始希望月の前月15日までにお申し込みください。（各月1日からのご契約となります）</t>
    <phoneticPr fontId="10"/>
  </si>
  <si>
    <t xml:space="preserve">    ※KADOKAWA、国土社、理論社、金の星社、汐文社、インプレスは12ヶ月のご契約、その他の出版社は最大23ヶ月（2027年3月まで）の契約が可能です。別シートの長期契約注文書をご利用ください。</t>
    <rPh sb="80" eb="81">
      <t>ベツ</t>
    </rPh>
    <rPh sb="85" eb="87">
      <t>チョウキ</t>
    </rPh>
    <rPh sb="87" eb="89">
      <t>ケイヤク</t>
    </rPh>
    <rPh sb="89" eb="92">
      <t>チュウモンショ</t>
    </rPh>
    <rPh sb="94" eb="96">
      <t>リヨウ</t>
    </rPh>
    <phoneticPr fontId="10"/>
  </si>
  <si>
    <t xml:space="preserve">   ※本注文書にご記入後、EXCELファイルを、trcdl@mail.trc.co.jp  宛にメール添付送信してください。（FAX不可）</t>
    <rPh sb="5" eb="8">
      <t>チュウモンショ</t>
    </rPh>
    <rPh sb="12" eb="13">
      <t>ゴ</t>
    </rPh>
    <phoneticPr fontId="10"/>
  </si>
  <si>
    <t>予算費目：　</t>
    <rPh sb="0" eb="2">
      <t>ヨサン</t>
    </rPh>
    <rPh sb="2" eb="4">
      <t>ヒモク</t>
    </rPh>
    <phoneticPr fontId="10"/>
  </si>
  <si>
    <t>2027年3月末までの延長</t>
  </si>
  <si>
    <t>KADOKAWA ライトノベルパック　49点</t>
  </si>
  <si>
    <t>横浜市</t>
    <rPh sb="0" eb="2">
      <t>ヨコハマ</t>
    </rPh>
    <rPh sb="2" eb="3">
      <t>シ</t>
    </rPh>
    <phoneticPr fontId="10"/>
  </si>
  <si>
    <t>JDPAC202507005-00</t>
  </si>
  <si>
    <t>JDPAC202507005-00</t>
    <phoneticPr fontId="9"/>
  </si>
  <si>
    <t>KADOKAWA ライトノベルパック　49点</t>
    <phoneticPr fontId="10"/>
  </si>
  <si>
    <t>JDPAC202507005-00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</si>
</sst>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4" x14ac:knownFonts="1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2"/>
      <color theme="9" tint="-0.499984740745262"/>
      <name val="ＭＳ Ｐゴシック"/>
      <family val="3"/>
      <charset val="128"/>
    </font>
    <font>
      <sz val="8"/>
      <color theme="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  <font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4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/>
  </cellStyleXfs>
  <cellXfs count="255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4" fillId="0" borderId="0" xfId="3" applyFont="1" applyAlignment="1">
      <alignment wrapText="1"/>
    </xf>
    <xf numFmtId="0" fontId="20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19" fillId="0" borderId="0" xfId="4" applyFont="1" applyAlignment="1">
      <alignment horizontal="center" vertical="center"/>
    </xf>
    <xf numFmtId="5" fontId="19" fillId="0" borderId="0" xfId="4" applyNumberFormat="1" applyFont="1">
      <alignment vertical="center"/>
    </xf>
    <xf numFmtId="55" fontId="25" fillId="0" borderId="0" xfId="4" applyNumberFormat="1" applyFont="1" applyAlignment="1">
      <alignment horizontal="center" vertical="center" shrinkToFit="1"/>
    </xf>
    <xf numFmtId="0" fontId="29" fillId="0" borderId="0" xfId="0" applyFont="1" applyAlignment="1">
      <alignment vertical="center"/>
    </xf>
    <xf numFmtId="0" fontId="30" fillId="0" borderId="0" xfId="4" applyFont="1" applyAlignment="1">
      <alignment horizontal="right" vertical="center"/>
    </xf>
    <xf numFmtId="0" fontId="20" fillId="0" borderId="6" xfId="2" applyFont="1" applyBorder="1" applyAlignment="1">
      <alignment horizontal="right" vertical="center" wrapText="1"/>
    </xf>
    <xf numFmtId="0" fontId="21" fillId="0" borderId="6" xfId="2" applyFont="1" applyBorder="1" applyAlignment="1">
      <alignment vertical="center" wrapText="1"/>
    </xf>
    <xf numFmtId="0" fontId="20" fillId="0" borderId="4" xfId="2" applyFont="1" applyBorder="1" applyAlignment="1">
      <alignment horizontal="right" vertical="center" wrapText="1"/>
    </xf>
    <xf numFmtId="0" fontId="21" fillId="0" borderId="4" xfId="2" applyFont="1" applyBorder="1" applyAlignment="1">
      <alignment vertical="center" wrapText="1"/>
    </xf>
    <xf numFmtId="0" fontId="20" fillId="0" borderId="4" xfId="3" applyFont="1" applyBorder="1" applyAlignment="1">
      <alignment horizontal="right" vertical="center" wrapText="1"/>
    </xf>
    <xf numFmtId="0" fontId="21" fillId="0" borderId="4" xfId="3" applyFont="1" applyBorder="1" applyAlignment="1">
      <alignment vertical="center" wrapText="1"/>
    </xf>
    <xf numFmtId="0" fontId="20" fillId="0" borderId="5" xfId="3" applyFont="1" applyBorder="1" applyAlignment="1">
      <alignment horizontal="right" vertical="center" wrapText="1"/>
    </xf>
    <xf numFmtId="0" fontId="21" fillId="0" borderId="5" xfId="3" applyFont="1" applyBorder="1" applyAlignment="1">
      <alignment vertical="center" wrapText="1"/>
    </xf>
    <xf numFmtId="0" fontId="32" fillId="0" borderId="0" xfId="0" applyFont="1" applyAlignment="1">
      <alignment horizontal="left" vertical="center" indent="2"/>
    </xf>
    <xf numFmtId="176" fontId="25" fillId="0" borderId="1" xfId="4" applyNumberFormat="1" applyFont="1" applyBorder="1" applyAlignment="1" applyProtection="1">
      <alignment horizontal="center" vertical="center"/>
      <protection locked="0"/>
    </xf>
    <xf numFmtId="176" fontId="16" fillId="0" borderId="8" xfId="4" applyNumberFormat="1" applyFont="1" applyBorder="1">
      <alignment vertical="center"/>
    </xf>
    <xf numFmtId="0" fontId="25" fillId="0" borderId="7" xfId="4" applyFont="1" applyBorder="1" applyAlignment="1" applyProtection="1">
      <alignment vertical="center" shrinkToFit="1"/>
      <protection locked="0"/>
    </xf>
    <xf numFmtId="0" fontId="18" fillId="0" borderId="9" xfId="4" applyFont="1" applyBorder="1" applyAlignment="1">
      <alignment horizontal="right" vertical="center"/>
    </xf>
    <xf numFmtId="55" fontId="28" fillId="0" borderId="7" xfId="4" applyNumberFormat="1" applyFont="1" applyBorder="1" applyAlignment="1" applyProtection="1">
      <alignment horizontal="center" vertical="center" shrinkToFit="1"/>
      <protection locked="0"/>
    </xf>
    <xf numFmtId="5" fontId="19" fillId="0" borderId="12" xfId="4" applyNumberFormat="1" applyFont="1" applyBorder="1">
      <alignment vertical="center"/>
    </xf>
    <xf numFmtId="0" fontId="21" fillId="0" borderId="13" xfId="2" applyFont="1" applyBorder="1" applyAlignment="1" applyProtection="1">
      <alignment horizontal="center" vertical="center" wrapText="1"/>
      <protection locked="0"/>
    </xf>
    <xf numFmtId="0" fontId="13" fillId="0" borderId="14" xfId="2" applyFont="1" applyBorder="1" applyAlignment="1" applyProtection="1">
      <alignment vertical="center" shrinkToFi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vertical="center" shrinkToFit="1"/>
      <protection locked="0"/>
    </xf>
    <xf numFmtId="0" fontId="26" fillId="0" borderId="0" xfId="3" applyFont="1" applyAlignment="1" applyProtection="1">
      <alignment shrinkToFit="1"/>
      <protection locked="0"/>
    </xf>
    <xf numFmtId="177" fontId="28" fillId="0" borderId="7" xfId="4" applyNumberFormat="1" applyFont="1" applyBorder="1" applyAlignment="1" applyProtection="1">
      <alignment horizontal="center" vertical="center" shrinkToFit="1"/>
      <protection locked="0"/>
    </xf>
    <xf numFmtId="0" fontId="20" fillId="0" borderId="16" xfId="3" applyFont="1" applyBorder="1" applyAlignment="1">
      <alignment horizontal="right" vertical="center" wrapText="1"/>
    </xf>
    <xf numFmtId="0" fontId="21" fillId="0" borderId="16" xfId="3" applyFont="1" applyBorder="1" applyAlignment="1">
      <alignment vertical="center" wrapText="1"/>
    </xf>
    <xf numFmtId="0" fontId="13" fillId="0" borderId="17" xfId="3" applyFont="1" applyBorder="1" applyAlignment="1" applyProtection="1">
      <alignment vertical="center" shrinkToFit="1"/>
      <protection locked="0"/>
    </xf>
    <xf numFmtId="0" fontId="33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7" fillId="0" borderId="0" xfId="11" applyFont="1" applyAlignment="1"/>
    <xf numFmtId="0" fontId="18" fillId="0" borderId="0" xfId="11" applyFont="1" applyAlignment="1"/>
    <xf numFmtId="0" fontId="14" fillId="0" borderId="0" xfId="11" applyFont="1" applyAlignment="1">
      <alignment wrapText="1"/>
    </xf>
    <xf numFmtId="0" fontId="19" fillId="0" borderId="0" xfId="11" applyFont="1" applyAlignment="1">
      <alignment horizontal="center" vertical="center"/>
    </xf>
    <xf numFmtId="0" fontId="20" fillId="2" borderId="18" xfId="2" applyFont="1" applyFill="1" applyBorder="1" applyAlignment="1">
      <alignment horizontal="center" vertical="center" wrapText="1"/>
    </xf>
    <xf numFmtId="0" fontId="21" fillId="2" borderId="18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11" fillId="3" borderId="18" xfId="5" applyFill="1" applyBorder="1" applyAlignment="1">
      <alignment horizontal="center" vertical="center"/>
    </xf>
    <xf numFmtId="0" fontId="20" fillId="0" borderId="19" xfId="2" applyFont="1" applyBorder="1" applyAlignment="1">
      <alignment horizontal="right" wrapText="1"/>
    </xf>
    <xf numFmtId="0" fontId="23" fillId="0" borderId="19" xfId="2" applyFont="1" applyBorder="1" applyAlignment="1">
      <alignment wrapText="1"/>
    </xf>
    <xf numFmtId="0" fontId="20" fillId="0" borderId="19" xfId="2" applyFont="1" applyBorder="1" applyAlignment="1">
      <alignment wrapText="1"/>
    </xf>
    <xf numFmtId="0" fontId="20" fillId="0" borderId="19" xfId="3" applyFont="1" applyBorder="1" applyAlignment="1">
      <alignment horizontal="right" wrapText="1"/>
    </xf>
    <xf numFmtId="0" fontId="23" fillId="0" borderId="19" xfId="3" applyFont="1" applyBorder="1" applyAlignment="1">
      <alignment wrapText="1"/>
    </xf>
    <xf numFmtId="0" fontId="20" fillId="0" borderId="19" xfId="3" applyFont="1" applyBorder="1" applyAlignment="1">
      <alignment wrapText="1"/>
    </xf>
    <xf numFmtId="0" fontId="35" fillId="0" borderId="19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0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19" xfId="13" applyFont="1" applyBorder="1" applyAlignment="1">
      <alignment horizontal="center" wrapText="1"/>
    </xf>
    <xf numFmtId="38" fontId="11" fillId="0" borderId="19" xfId="13" applyFont="1" applyBorder="1" applyAlignment="1">
      <alignment horizontal="right" wrapText="1"/>
    </xf>
    <xf numFmtId="38" fontId="11" fillId="0" borderId="19" xfId="13" applyFont="1" applyBorder="1" applyAlignment="1"/>
    <xf numFmtId="0" fontId="0" fillId="0" borderId="0" xfId="0" applyAlignment="1">
      <alignment vertical="center"/>
    </xf>
    <xf numFmtId="0" fontId="27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19" fillId="0" borderId="0" xfId="11" applyFont="1" applyAlignment="1">
      <alignment shrinkToFit="1"/>
    </xf>
    <xf numFmtId="0" fontId="12" fillId="2" borderId="18" xfId="2" applyFont="1" applyFill="1" applyBorder="1" applyAlignment="1">
      <alignment horizontal="center" vertical="center" shrinkToFit="1"/>
    </xf>
    <xf numFmtId="0" fontId="35" fillId="0" borderId="19" xfId="2" applyFont="1" applyBorder="1" applyAlignment="1">
      <alignment shrinkToFit="1"/>
    </xf>
    <xf numFmtId="178" fontId="40" fillId="0" borderId="0" xfId="11" applyNumberFormat="1" applyFont="1" applyAlignment="1"/>
    <xf numFmtId="178" fontId="19" fillId="0" borderId="0" xfId="11" applyNumberFormat="1" applyFont="1" applyAlignment="1"/>
    <xf numFmtId="178" fontId="12" fillId="2" borderId="18" xfId="2" applyNumberFormat="1" applyFont="1" applyFill="1" applyBorder="1" applyAlignment="1">
      <alignment horizontal="center" vertical="center" wrapText="1"/>
    </xf>
    <xf numFmtId="178" fontId="35" fillId="0" borderId="19" xfId="2" applyNumberFormat="1" applyFont="1" applyBorder="1" applyAlignment="1">
      <alignment horizontal="right" wrapText="1"/>
    </xf>
    <xf numFmtId="178" fontId="35" fillId="0" borderId="19" xfId="3" applyNumberFormat="1" applyFont="1" applyBorder="1" applyAlignment="1">
      <alignment horizontal="right" wrapText="1"/>
    </xf>
    <xf numFmtId="0" fontId="17" fillId="0" borderId="0" xfId="15" applyFont="1">
      <alignment vertical="center"/>
    </xf>
    <xf numFmtId="0" fontId="41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6" fillId="0" borderId="0" xfId="15" applyFont="1" applyAlignment="1">
      <alignment vertical="center" shrinkToFit="1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19" fillId="0" borderId="12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8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5" fillId="0" borderId="0" xfId="15" applyFont="1" applyAlignment="1">
      <alignment horizontal="center" vertical="center" shrinkToFit="1"/>
    </xf>
    <xf numFmtId="5" fontId="25" fillId="0" borderId="0" xfId="15" applyNumberFormat="1" applyFont="1">
      <alignment vertical="center"/>
    </xf>
    <xf numFmtId="0" fontId="0" fillId="5" borderId="0" xfId="0" applyFill="1"/>
    <xf numFmtId="0" fontId="11" fillId="6" borderId="21" xfId="3" applyFill="1" applyBorder="1" applyAlignment="1">
      <alignment horizontal="center"/>
    </xf>
    <xf numFmtId="0" fontId="42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3" xfId="3" applyBorder="1" applyAlignment="1">
      <alignment wrapText="1"/>
    </xf>
    <xf numFmtId="0" fontId="11" fillId="0" borderId="26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8" xfId="3" applyBorder="1" applyAlignment="1">
      <alignment wrapText="1"/>
    </xf>
    <xf numFmtId="0" fontId="11" fillId="0" borderId="30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3" xfId="3" applyBorder="1" applyAlignment="1">
      <alignment wrapText="1"/>
    </xf>
    <xf numFmtId="0" fontId="11" fillId="5" borderId="34" xfId="3" applyFill="1" applyBorder="1"/>
    <xf numFmtId="0" fontId="11" fillId="5" borderId="34" xfId="3" applyFill="1" applyBorder="1" applyAlignment="1">
      <alignment wrapText="1"/>
    </xf>
    <xf numFmtId="0" fontId="11" fillId="0" borderId="35" xfId="3" applyBorder="1" applyAlignment="1">
      <alignment wrapText="1"/>
    </xf>
    <xf numFmtId="0" fontId="11" fillId="6" borderId="36" xfId="3" applyFill="1" applyBorder="1" applyAlignment="1">
      <alignment horizontal="center"/>
    </xf>
    <xf numFmtId="0" fontId="11" fillId="0" borderId="38" xfId="2" applyBorder="1" applyAlignment="1">
      <alignment wrapText="1"/>
    </xf>
    <xf numFmtId="0" fontId="11" fillId="0" borderId="39" xfId="2" applyBorder="1" applyAlignment="1">
      <alignment wrapText="1"/>
    </xf>
    <xf numFmtId="0" fontId="11" fillId="5" borderId="21" xfId="2" applyFill="1" applyBorder="1"/>
    <xf numFmtId="0" fontId="11" fillId="0" borderId="42" xfId="2" applyBorder="1" applyAlignment="1">
      <alignment wrapText="1"/>
    </xf>
    <xf numFmtId="0" fontId="11" fillId="0" borderId="38" xfId="2" applyBorder="1" applyAlignment="1">
      <alignment vertical="top" wrapText="1"/>
    </xf>
    <xf numFmtId="0" fontId="11" fillId="5" borderId="21" xfId="2" applyFill="1" applyBorder="1" applyAlignment="1">
      <alignment vertical="top"/>
    </xf>
    <xf numFmtId="0" fontId="43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2" xfId="2" applyBorder="1" applyAlignment="1">
      <alignment vertical="top" wrapText="1"/>
    </xf>
    <xf numFmtId="0" fontId="39" fillId="0" borderId="0" xfId="0" applyFont="1"/>
    <xf numFmtId="0" fontId="35" fillId="0" borderId="44" xfId="2" applyFont="1" applyBorder="1" applyAlignment="1">
      <alignment vertical="center" shrinkToFit="1"/>
    </xf>
    <xf numFmtId="0" fontId="35" fillId="0" borderId="45" xfId="2" applyFont="1" applyBorder="1" applyAlignment="1">
      <alignment vertical="center" shrinkToFit="1"/>
    </xf>
    <xf numFmtId="0" fontId="13" fillId="0" borderId="47" xfId="3" applyFont="1" applyBorder="1" applyAlignment="1" applyProtection="1">
      <alignment vertical="center" shrinkToFit="1"/>
      <protection locked="0"/>
    </xf>
    <xf numFmtId="5" fontId="19" fillId="0" borderId="48" xfId="15" applyNumberFormat="1" applyFont="1" applyBorder="1">
      <alignment vertical="center"/>
    </xf>
    <xf numFmtId="0" fontId="41" fillId="0" borderId="20" xfId="15" applyFont="1" applyBorder="1" applyProtection="1">
      <alignment vertical="center"/>
      <protection locked="0"/>
    </xf>
    <xf numFmtId="0" fontId="35" fillId="0" borderId="52" xfId="2" applyFont="1" applyBorder="1" applyAlignment="1">
      <alignment vertical="center" shrinkToFit="1"/>
    </xf>
    <xf numFmtId="0" fontId="35" fillId="0" borderId="10" xfId="2" applyFont="1" applyBorder="1" applyAlignment="1">
      <alignment vertical="center" shrinkToFit="1"/>
    </xf>
    <xf numFmtId="5" fontId="19" fillId="0" borderId="53" xfId="4" applyNumberFormat="1" applyFont="1" applyBorder="1">
      <alignment vertical="center"/>
    </xf>
    <xf numFmtId="0" fontId="21" fillId="0" borderId="13" xfId="2" applyFont="1" applyBorder="1" applyAlignment="1">
      <alignment horizontal="center" vertical="center" shrinkToFit="1"/>
    </xf>
    <xf numFmtId="0" fontId="19" fillId="0" borderId="54" xfId="4" applyFont="1" applyBorder="1" applyAlignment="1" applyProtection="1">
      <alignment horizontal="center" vertical="center"/>
      <protection locked="0"/>
    </xf>
    <xf numFmtId="0" fontId="19" fillId="0" borderId="55" xfId="4" applyFont="1" applyBorder="1" applyAlignment="1" applyProtection="1">
      <alignment horizontal="center" vertical="center"/>
      <protection locked="0"/>
    </xf>
    <xf numFmtId="0" fontId="19" fillId="0" borderId="56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7" xfId="18" applyBorder="1" applyAlignment="1">
      <alignment wrapText="1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1" xfId="14" applyBorder="1" applyAlignment="1">
      <alignment wrapText="1"/>
    </xf>
    <xf numFmtId="0" fontId="20" fillId="0" borderId="61" xfId="2" applyFont="1" applyBorder="1" applyAlignment="1">
      <alignment horizontal="right" wrapText="1"/>
    </xf>
    <xf numFmtId="0" fontId="23" fillId="0" borderId="61" xfId="2" applyFont="1" applyBorder="1" applyAlignment="1">
      <alignment wrapText="1"/>
    </xf>
    <xf numFmtId="0" fontId="20" fillId="0" borderId="61" xfId="2" applyFont="1" applyBorder="1" applyAlignment="1">
      <alignment wrapText="1"/>
    </xf>
    <xf numFmtId="178" fontId="35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0" fontId="20" fillId="0" borderId="60" xfId="2" applyFont="1" applyBorder="1" applyAlignment="1">
      <alignment horizontal="right" wrapText="1"/>
    </xf>
    <xf numFmtId="0" fontId="23" fillId="0" borderId="60" xfId="2" applyFont="1" applyBorder="1" applyAlignment="1">
      <alignment wrapText="1"/>
    </xf>
    <xf numFmtId="0" fontId="20" fillId="0" borderId="60" xfId="2" applyFont="1" applyBorder="1" applyAlignment="1">
      <alignment wrapText="1"/>
    </xf>
    <xf numFmtId="0" fontId="35" fillId="0" borderId="60" xfId="2" applyFont="1" applyBorder="1" applyAlignment="1">
      <alignment shrinkToFit="1"/>
    </xf>
    <xf numFmtId="178" fontId="35" fillId="0" borderId="60" xfId="2" applyNumberFormat="1" applyFont="1" applyBorder="1" applyAlignment="1">
      <alignment horizontal="right" wrapText="1"/>
    </xf>
    <xf numFmtId="38" fontId="11" fillId="0" borderId="60" xfId="13" applyFont="1" applyBorder="1" applyAlignment="1">
      <alignment horizontal="center" wrapText="1"/>
    </xf>
    <xf numFmtId="38" fontId="11" fillId="0" borderId="60" xfId="13" applyFont="1" applyBorder="1" applyAlignment="1">
      <alignment horizontal="right" wrapText="1"/>
    </xf>
    <xf numFmtId="38" fontId="11" fillId="0" borderId="60" xfId="13" applyFont="1" applyBorder="1" applyAlignment="1"/>
    <xf numFmtId="0" fontId="18" fillId="0" borderId="60" xfId="11" applyFont="1" applyBorder="1" applyAlignment="1"/>
    <xf numFmtId="0" fontId="14" fillId="0" borderId="60" xfId="11" applyFont="1" applyBorder="1" applyAlignment="1">
      <alignment wrapText="1"/>
    </xf>
    <xf numFmtId="0" fontId="16" fillId="0" borderId="60" xfId="11" applyFont="1" applyBorder="1" applyAlignment="1"/>
    <xf numFmtId="0" fontId="16" fillId="0" borderId="60" xfId="11" applyFont="1" applyBorder="1" applyAlignment="1">
      <alignment horizontal="center"/>
    </xf>
    <xf numFmtId="3" fontId="16" fillId="0" borderId="60" xfId="11" applyNumberFormat="1" applyFont="1" applyBorder="1" applyAlignment="1"/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0" fillId="0" borderId="6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 wrapText="1"/>
    </xf>
    <xf numFmtId="0" fontId="20" fillId="0" borderId="5" xfId="3" applyFont="1" applyBorder="1" applyAlignment="1">
      <alignment horizontal="center" vertical="center" wrapText="1"/>
    </xf>
    <xf numFmtId="0" fontId="18" fillId="0" borderId="0" xfId="15" applyFont="1" applyAlignment="1">
      <alignment horizontal="center" vertical="center"/>
    </xf>
    <xf numFmtId="178" fontId="35" fillId="0" borderId="60" xfId="11" applyNumberFormat="1" applyFont="1" applyBorder="1" applyAlignment="1"/>
    <xf numFmtId="0" fontId="35" fillId="0" borderId="19" xfId="3" applyFont="1" applyBorder="1" applyAlignment="1">
      <alignment horizontal="right" wrapText="1"/>
    </xf>
    <xf numFmtId="0" fontId="35" fillId="0" borderId="61" xfId="2" applyFont="1" applyBorder="1" applyAlignment="1">
      <alignment horizontal="right" wrapText="1"/>
    </xf>
    <xf numFmtId="0" fontId="35" fillId="0" borderId="60" xfId="2" applyFont="1" applyBorder="1" applyAlignment="1">
      <alignment horizontal="right" wrapText="1"/>
    </xf>
    <xf numFmtId="0" fontId="13" fillId="0" borderId="60" xfId="11" applyFont="1" applyBorder="1" applyAlignment="1"/>
    <xf numFmtId="0" fontId="35" fillId="0" borderId="45" xfId="3" applyFont="1" applyBorder="1" applyAlignment="1">
      <alignment vertical="center" shrinkToFit="1"/>
    </xf>
    <xf numFmtId="0" fontId="35" fillId="0" borderId="45" xfId="11" applyFont="1" applyBorder="1" applyAlignment="1">
      <alignment vertical="center" shrinkToFit="1"/>
    </xf>
    <xf numFmtId="0" fontId="35" fillId="0" borderId="46" xfId="11" applyFont="1" applyBorder="1" applyAlignment="1">
      <alignment vertical="center" shrinkToFit="1"/>
    </xf>
    <xf numFmtId="0" fontId="35" fillId="0" borderId="19" xfId="3" applyFont="1" applyBorder="1" applyAlignment="1">
      <alignment shrinkToFit="1"/>
    </xf>
    <xf numFmtId="0" fontId="35" fillId="0" borderId="61" xfId="2" applyFont="1" applyBorder="1" applyAlignment="1">
      <alignment shrinkToFit="1"/>
    </xf>
    <xf numFmtId="0" fontId="35" fillId="0" borderId="60" xfId="11" applyFont="1" applyBorder="1" applyAlignment="1">
      <alignment shrinkToFit="1"/>
    </xf>
    <xf numFmtId="0" fontId="11" fillId="0" borderId="62" xfId="16" applyBorder="1" applyAlignment="1">
      <alignment wrapText="1"/>
    </xf>
    <xf numFmtId="5" fontId="19" fillId="0" borderId="63" xfId="15" applyNumberFormat="1" applyFont="1" applyBorder="1">
      <alignment vertical="center"/>
    </xf>
    <xf numFmtId="0" fontId="41" fillId="0" borderId="64" xfId="15" applyFont="1" applyBorder="1" applyProtection="1">
      <alignment vertical="center"/>
      <protection locked="0"/>
    </xf>
    <xf numFmtId="0" fontId="11" fillId="0" borderId="65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5" fillId="0" borderId="10" xfId="3" applyFont="1" applyBorder="1" applyAlignment="1">
      <alignment vertical="center" shrinkToFit="1"/>
    </xf>
    <xf numFmtId="0" fontId="35" fillId="0" borderId="10" xfId="11" applyFont="1" applyBorder="1" applyAlignment="1">
      <alignment vertical="center" shrinkToFit="1"/>
    </xf>
    <xf numFmtId="0" fontId="35" fillId="0" borderId="11" xfId="11" applyFont="1" applyBorder="1" applyAlignment="1">
      <alignment vertical="center" shrinkToFit="1"/>
    </xf>
    <xf numFmtId="0" fontId="31" fillId="0" borderId="0" xfId="3" applyFont="1" applyAlignment="1">
      <alignment horizontal="left" vertical="center" indent="2" shrinkToFit="1"/>
    </xf>
    <xf numFmtId="0" fontId="31" fillId="0" borderId="0" xfId="3" applyFont="1" applyAlignment="1">
      <alignment horizontal="left" vertical="center" indent="1" shrinkToFit="1"/>
    </xf>
    <xf numFmtId="0" fontId="31" fillId="0" borderId="49" xfId="2" applyFont="1" applyBorder="1" applyAlignment="1">
      <alignment vertical="center" wrapText="1" shrinkToFit="1"/>
    </xf>
    <xf numFmtId="0" fontId="31" fillId="0" borderId="4" xfId="2" applyFont="1" applyBorder="1" applyAlignment="1">
      <alignment vertical="center" wrapText="1" shrinkToFit="1"/>
    </xf>
    <xf numFmtId="0" fontId="31" fillId="0" borderId="4" xfId="2" applyFont="1" applyBorder="1" applyAlignment="1">
      <alignment vertical="center" wrapText="1"/>
    </xf>
    <xf numFmtId="0" fontId="31" fillId="0" borderId="4" xfId="3" applyFont="1" applyBorder="1" applyAlignment="1">
      <alignment vertical="center" wrapText="1" shrinkToFit="1"/>
    </xf>
    <xf numFmtId="0" fontId="31" fillId="0" borderId="4" xfId="11" applyFont="1" applyBorder="1" applyAlignment="1">
      <alignment vertical="center" wrapText="1" shrinkToFit="1"/>
    </xf>
    <xf numFmtId="0" fontId="35" fillId="0" borderId="4" xfId="11" applyFont="1" applyBorder="1" applyAlignment="1">
      <alignment vertical="center" wrapText="1" shrinkToFit="1"/>
    </xf>
    <xf numFmtId="0" fontId="35" fillId="0" borderId="6" xfId="11" applyFont="1" applyBorder="1" applyAlignment="1">
      <alignment vertical="center" wrapText="1" shrinkToFit="1"/>
    </xf>
    <xf numFmtId="0" fontId="35" fillId="0" borderId="5" xfId="11" applyFont="1" applyBorder="1" applyAlignment="1">
      <alignment vertical="center" wrapText="1" shrinkToFit="1"/>
    </xf>
    <xf numFmtId="0" fontId="34" fillId="0" borderId="45" xfId="2" applyFont="1" applyBorder="1" applyAlignment="1">
      <alignment vertical="center" shrinkToFit="1"/>
    </xf>
    <xf numFmtId="0" fontId="26" fillId="0" borderId="0" xfId="15" applyFont="1" applyProtection="1">
      <alignment vertical="center"/>
      <protection locked="0"/>
    </xf>
    <xf numFmtId="0" fontId="24" fillId="0" borderId="49" xfId="2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horizontal="left" vertical="center" wrapText="1" indent="4"/>
      <protection locked="0"/>
    </xf>
    <xf numFmtId="0" fontId="24" fillId="0" borderId="4" xfId="3" applyFont="1" applyBorder="1" applyAlignment="1" applyProtection="1">
      <alignment vertical="center" wrapText="1"/>
      <protection locked="0"/>
    </xf>
    <xf numFmtId="0" fontId="24" fillId="0" borderId="16" xfId="3" applyFont="1" applyBorder="1" applyAlignment="1" applyProtection="1">
      <alignment vertical="center" wrapText="1"/>
      <protection locked="0"/>
    </xf>
    <xf numFmtId="0" fontId="26" fillId="0" borderId="12" xfId="15" applyFont="1" applyBorder="1" applyProtection="1">
      <alignment vertical="center"/>
      <protection locked="0"/>
    </xf>
    <xf numFmtId="0" fontId="24" fillId="0" borderId="50" xfId="3" applyFont="1" applyBorder="1" applyAlignment="1" applyProtection="1">
      <alignment vertical="center" wrapText="1"/>
      <protection locked="0"/>
    </xf>
    <xf numFmtId="0" fontId="44" fillId="0" borderId="2" xfId="2" applyFont="1" applyBorder="1" applyAlignment="1" applyProtection="1">
      <alignment horizontal="center" vertical="center" wrapText="1" shrinkToFit="1"/>
      <protection locked="0"/>
    </xf>
    <xf numFmtId="0" fontId="34" fillId="0" borderId="10" xfId="2" applyFont="1" applyBorder="1" applyAlignment="1">
      <alignment vertical="center" shrinkToFit="1"/>
    </xf>
    <xf numFmtId="0" fontId="46" fillId="0" borderId="0" xfId="15" applyFont="1" applyAlignment="1">
      <alignment horizontal="right" vertical="center"/>
    </xf>
    <xf numFmtId="0" fontId="47" fillId="0" borderId="0" xfId="15" applyFont="1">
      <alignment vertical="center"/>
    </xf>
    <xf numFmtId="0" fontId="47" fillId="0" borderId="0" xfId="11" applyFont="1" applyAlignment="1">
      <alignment wrapText="1"/>
    </xf>
    <xf numFmtId="0" fontId="14" fillId="0" borderId="0" xfId="21" applyFont="1" applyAlignment="1">
      <alignment horizontal="center" vertical="center" shrinkToFit="1"/>
    </xf>
    <xf numFmtId="55" fontId="28" fillId="0" borderId="1" xfId="15" applyNumberFormat="1" applyFont="1" applyBorder="1" applyAlignment="1" applyProtection="1">
      <alignment horizontal="left" vertical="center" shrinkToFit="1"/>
      <protection locked="0"/>
    </xf>
    <xf numFmtId="176" fontId="16" fillId="0" borderId="0" xfId="4" applyNumberFormat="1" applyFont="1">
      <alignment vertical="center"/>
    </xf>
    <xf numFmtId="55" fontId="28" fillId="0" borderId="0" xfId="4" applyNumberFormat="1" applyFont="1" applyAlignment="1" applyProtection="1">
      <alignment horizontal="center" vertical="center" shrinkToFit="1"/>
      <protection locked="0"/>
    </xf>
    <xf numFmtId="0" fontId="51" fillId="0" borderId="0" xfId="15" applyFont="1" applyAlignment="1">
      <alignment horizontal="right" vertical="center"/>
    </xf>
    <xf numFmtId="0" fontId="31" fillId="0" borderId="0" xfId="4" applyFont="1" applyAlignment="1">
      <alignment horizontal="left" vertical="center"/>
    </xf>
    <xf numFmtId="0" fontId="26" fillId="0" borderId="0" xfId="15" applyFont="1" applyAlignment="1">
      <alignment horizontal="left" vertical="center"/>
    </xf>
    <xf numFmtId="0" fontId="46" fillId="0" borderId="0" xfId="15" applyFont="1" applyAlignment="1">
      <alignment horizontal="center" vertical="center"/>
    </xf>
    <xf numFmtId="0" fontId="48" fillId="0" borderId="0" xfId="15" applyFont="1">
      <alignment vertical="center"/>
    </xf>
    <xf numFmtId="0" fontId="53" fillId="0" borderId="0" xfId="0" applyFont="1" applyAlignment="1" applyProtection="1">
      <alignment horizontal="center" vertical="center" shrinkToFit="1"/>
      <protection locked="0"/>
    </xf>
    <xf numFmtId="0" fontId="24" fillId="0" borderId="0" xfId="15" applyFont="1" applyProtection="1">
      <alignment vertical="center"/>
      <protection locked="0"/>
    </xf>
    <xf numFmtId="55" fontId="37" fillId="0" borderId="0" xfId="15" applyNumberFormat="1" applyFont="1" applyAlignment="1">
      <alignment horizontal="left" wrapText="1"/>
    </xf>
    <xf numFmtId="0" fontId="38" fillId="0" borderId="0" xfId="0" applyFont="1" applyAlignment="1">
      <alignment horizontal="left"/>
    </xf>
    <xf numFmtId="0" fontId="52" fillId="0" borderId="0" xfId="17" applyFont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left" vertical="center" shrinkToFit="1"/>
    </xf>
    <xf numFmtId="0" fontId="14" fillId="0" borderId="0" xfId="17" applyFont="1" applyAlignment="1" applyProtection="1">
      <alignment horizontal="left" vertical="center" wrapText="1" shrinkToFit="1"/>
      <protection locked="0"/>
    </xf>
    <xf numFmtId="0" fontId="14" fillId="0" borderId="0" xfId="17" applyFont="1" applyAlignment="1" applyProtection="1">
      <alignment horizontal="left" vertical="center" shrinkToFit="1"/>
      <protection locked="0"/>
    </xf>
    <xf numFmtId="55" fontId="51" fillId="0" borderId="66" xfId="15" applyNumberFormat="1" applyFont="1" applyBorder="1" applyAlignment="1" applyProtection="1">
      <alignment horizontal="left" vertical="center" wrapText="1" shrinkToFit="1"/>
      <protection locked="0"/>
    </xf>
    <xf numFmtId="55" fontId="51" fillId="0" borderId="0" xfId="15" applyNumberFormat="1" applyFont="1" applyAlignment="1" applyProtection="1">
      <alignment horizontal="left" vertical="center" wrapText="1" shrinkToFit="1"/>
      <protection locked="0"/>
    </xf>
    <xf numFmtId="0" fontId="11" fillId="0" borderId="37" xfId="3" applyBorder="1" applyAlignment="1">
      <alignment horizontal="center" vertical="top" textRotation="255" indent="2"/>
    </xf>
    <xf numFmtId="0" fontId="0" fillId="0" borderId="40" xfId="0" applyBorder="1" applyAlignment="1">
      <alignment horizontal="center" vertical="top" textRotation="255" indent="2"/>
    </xf>
    <xf numFmtId="0" fontId="0" fillId="0" borderId="43" xfId="0" applyBorder="1" applyAlignment="1">
      <alignment horizontal="center" vertical="top" textRotation="255" indent="2"/>
    </xf>
    <xf numFmtId="0" fontId="42" fillId="0" borderId="13" xfId="3" applyFont="1" applyBorder="1" applyAlignment="1">
      <alignment horizontal="center" vertical="top" textRotation="255" indent="2"/>
    </xf>
    <xf numFmtId="0" fontId="39" fillId="0" borderId="36" xfId="0" applyFont="1" applyBorder="1" applyAlignment="1">
      <alignment horizontal="center" vertical="top" textRotation="255" indent="2"/>
    </xf>
    <xf numFmtId="0" fontId="39" fillId="0" borderId="41" xfId="0" applyFont="1" applyBorder="1" applyAlignment="1">
      <alignment horizontal="center" vertical="top" textRotation="255" indent="2"/>
    </xf>
    <xf numFmtId="0" fontId="39" fillId="0" borderId="20" xfId="0" applyFont="1" applyBorder="1"/>
    <xf numFmtId="0" fontId="42" fillId="0" borderId="22" xfId="3" applyFont="1" applyBorder="1" applyAlignment="1">
      <alignment horizontal="center" vertical="top" textRotation="255" indent="2"/>
    </xf>
    <xf numFmtId="0" fontId="39" fillId="0" borderId="24" xfId="0" applyFont="1" applyBorder="1" applyAlignment="1">
      <alignment horizontal="center" vertical="top" textRotation="255" indent="2"/>
    </xf>
    <xf numFmtId="0" fontId="39" fillId="0" borderId="29" xfId="0" applyFont="1" applyBorder="1" applyAlignment="1">
      <alignment horizontal="center" vertical="top" textRotation="255" indent="2"/>
    </xf>
    <xf numFmtId="0" fontId="0" fillId="0" borderId="0" xfId="0"/>
    <xf numFmtId="0" fontId="11" fillId="0" borderId="25" xfId="3" applyBorder="1" applyAlignment="1">
      <alignment horizontal="center" vertical="top" textRotation="255" indent="2"/>
    </xf>
    <xf numFmtId="0" fontId="0" fillId="0" borderId="27" xfId="0" applyBorder="1" applyAlignment="1">
      <alignment horizontal="center" vertical="top" textRotation="255" indent="2"/>
    </xf>
    <xf numFmtId="0" fontId="0" fillId="0" borderId="32" xfId="0" applyBorder="1" applyAlignment="1">
      <alignment horizontal="center" vertical="top" textRotation="255" indent="2"/>
    </xf>
    <xf numFmtId="0" fontId="0" fillId="0" borderId="20" xfId="0" applyBorder="1"/>
    <xf numFmtId="0" fontId="0" fillId="0" borderId="24" xfId="0" applyBorder="1" applyAlignment="1">
      <alignment horizontal="center" vertical="top" textRotation="255" indent="2"/>
    </xf>
    <xf numFmtId="0" fontId="0" fillId="0" borderId="29" xfId="0" applyBorder="1" applyAlignment="1">
      <alignment horizontal="center" vertical="top" textRotation="255" indent="2"/>
    </xf>
    <xf numFmtId="0" fontId="43" fillId="0" borderId="13" xfId="2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3" fillId="0" borderId="13" xfId="2" applyFont="1" applyBorder="1" applyAlignment="1">
      <alignment horizontal="center" vertical="center" wrapText="1"/>
    </xf>
    <xf numFmtId="0" fontId="11" fillId="0" borderId="57" xfId="18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46" fillId="0" borderId="0" xfId="4" applyFont="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D15F0352-4AAE-4FDE-8127-AD11594D9F08}"/>
    <cellStyle name="桁区切り 3" xfId="22" xr:uid="{7E559CD7-DBA1-491F-B985-F8F60E7DD6BD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520EBDDB-013B-4B5E-9214-F30AB94537DA}"/>
    <cellStyle name="標準 2 3" xfId="7" xr:uid="{B4CACE1C-63E1-44DF-97C6-5E6ABD7C9F71}"/>
    <cellStyle name="標準 2 4" xfId="20" xr:uid="{DCDFA12A-0AD2-4160-8CC9-A31B0B30A833}"/>
    <cellStyle name="標準 3" xfId="24" xr:uid="{6458DA19-BD3C-429D-A71B-300CFF9C576A}"/>
    <cellStyle name="標準 4" xfId="19" xr:uid="{D7555EA6-6181-4811-B173-2CB1789E537D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1" lockText="1" noThreeD="1"/>
</file>

<file path=xl/ctrlProps/ctrlProp10.xml><?xml version="1.0" encoding="utf-8"?>
<formControlPr xmlns="http://schemas.microsoft.com/office/spreadsheetml/2009/9/main" objectType="CheckBox" fmlaLink="G$20" lockText="1" noThreeD="1"/>
</file>

<file path=xl/ctrlProps/ctrlProp100.xml><?xml version="1.0" encoding="utf-8"?>
<formControlPr xmlns="http://schemas.microsoft.com/office/spreadsheetml/2009/9/main" objectType="CheckBox" fmlaLink="G$55" lockText="1" noThreeD="1"/>
</file>

<file path=xl/ctrlProps/ctrlProp101.xml><?xml version="1.0" encoding="utf-8"?>
<formControlPr xmlns="http://schemas.microsoft.com/office/spreadsheetml/2009/9/main" objectType="CheckBox" fmlaLink="G$63" lockText="1" noThreeD="1"/>
</file>

<file path=xl/ctrlProps/ctrlProp102.xml><?xml version="1.0" encoding="utf-8"?>
<formControlPr xmlns="http://schemas.microsoft.com/office/spreadsheetml/2009/9/main" objectType="CheckBox" fmlaLink="G$55" lockText="1" noThreeD="1"/>
</file>

<file path=xl/ctrlProps/ctrlProp103.xml><?xml version="1.0" encoding="utf-8"?>
<formControlPr xmlns="http://schemas.microsoft.com/office/spreadsheetml/2009/9/main" objectType="CheckBox" fmlaLink="G$55" lockText="1" noThreeD="1"/>
</file>

<file path=xl/ctrlProps/ctrlProp104.xml><?xml version="1.0" encoding="utf-8"?>
<formControlPr xmlns="http://schemas.microsoft.com/office/spreadsheetml/2009/9/main" objectType="CheckBox" fmlaLink="G$64" lockText="1" noThreeD="1"/>
</file>

<file path=xl/ctrlProps/ctrlProp105.xml><?xml version="1.0" encoding="utf-8"?>
<formControlPr xmlns="http://schemas.microsoft.com/office/spreadsheetml/2009/9/main" objectType="CheckBox" fmlaLink="G$55" lockText="1" noThreeD="1"/>
</file>

<file path=xl/ctrlProps/ctrlProp106.xml><?xml version="1.0" encoding="utf-8"?>
<formControlPr xmlns="http://schemas.microsoft.com/office/spreadsheetml/2009/9/main" objectType="CheckBox" fmlaLink="G$55" lockText="1" noThreeD="1"/>
</file>

<file path=xl/ctrlProps/ctrlProp107.xml><?xml version="1.0" encoding="utf-8"?>
<formControlPr xmlns="http://schemas.microsoft.com/office/spreadsheetml/2009/9/main" objectType="CheckBox" fmlaLink="G$65" lockText="1" noThreeD="1"/>
</file>

<file path=xl/ctrlProps/ctrlProp108.xml><?xml version="1.0" encoding="utf-8"?>
<formControlPr xmlns="http://schemas.microsoft.com/office/spreadsheetml/2009/9/main" objectType="CheckBox" fmlaLink="G$55" lockText="1" noThreeD="1"/>
</file>

<file path=xl/ctrlProps/ctrlProp109.xml><?xml version="1.0" encoding="utf-8"?>
<formControlPr xmlns="http://schemas.microsoft.com/office/spreadsheetml/2009/9/main" objectType="CheckBox" fmlaLink="G$55" lockText="1" noThreeD="1"/>
</file>

<file path=xl/ctrlProps/ctrlProp11.xml><?xml version="1.0" encoding="utf-8"?>
<formControlPr xmlns="http://schemas.microsoft.com/office/spreadsheetml/2009/9/main" objectType="CheckBox" fmlaLink="G$21" lockText="1" noThreeD="1"/>
</file>

<file path=xl/ctrlProps/ctrlProp110.xml><?xml version="1.0" encoding="utf-8"?>
<formControlPr xmlns="http://schemas.microsoft.com/office/spreadsheetml/2009/9/main" objectType="CheckBox" fmlaLink="G$66" lockText="1" noThreeD="1"/>
</file>

<file path=xl/ctrlProps/ctrlProp111.xml><?xml version="1.0" encoding="utf-8"?>
<formControlPr xmlns="http://schemas.microsoft.com/office/spreadsheetml/2009/9/main" objectType="CheckBox" fmlaLink="G$55" lockText="1" noThreeD="1"/>
</file>

<file path=xl/ctrlProps/ctrlProp112.xml><?xml version="1.0" encoding="utf-8"?>
<formControlPr xmlns="http://schemas.microsoft.com/office/spreadsheetml/2009/9/main" objectType="CheckBox" fmlaLink="G$55" lockText="1" noThreeD="1"/>
</file>

<file path=xl/ctrlProps/ctrlProp113.xml><?xml version="1.0" encoding="utf-8"?>
<formControlPr xmlns="http://schemas.microsoft.com/office/spreadsheetml/2009/9/main" objectType="CheckBox" fmlaLink="G$67" lockText="1" noThreeD="1"/>
</file>

<file path=xl/ctrlProps/ctrlProp114.xml><?xml version="1.0" encoding="utf-8"?>
<formControlPr xmlns="http://schemas.microsoft.com/office/spreadsheetml/2009/9/main" objectType="CheckBox" fmlaLink="G$55" lockText="1" noThreeD="1"/>
</file>

<file path=xl/ctrlProps/ctrlProp115.xml><?xml version="1.0" encoding="utf-8"?>
<formControlPr xmlns="http://schemas.microsoft.com/office/spreadsheetml/2009/9/main" objectType="CheckBox" fmlaLink="G$55" lockText="1" noThreeD="1"/>
</file>

<file path=xl/ctrlProps/ctrlProp116.xml><?xml version="1.0" encoding="utf-8"?>
<formControlPr xmlns="http://schemas.microsoft.com/office/spreadsheetml/2009/9/main" objectType="CheckBox" fmlaLink="G$68" lockText="1" noThreeD="1"/>
</file>

<file path=xl/ctrlProps/ctrlProp117.xml><?xml version="1.0" encoding="utf-8"?>
<formControlPr xmlns="http://schemas.microsoft.com/office/spreadsheetml/2009/9/main" objectType="CheckBox" fmlaLink="G$55" lockText="1" noThreeD="1"/>
</file>

<file path=xl/ctrlProps/ctrlProp118.xml><?xml version="1.0" encoding="utf-8"?>
<formControlPr xmlns="http://schemas.microsoft.com/office/spreadsheetml/2009/9/main" objectType="CheckBox" fmlaLink="G$55" lockText="1" noThreeD="1"/>
</file>

<file path=xl/ctrlProps/ctrlProp119.xml><?xml version="1.0" encoding="utf-8"?>
<formControlPr xmlns="http://schemas.microsoft.com/office/spreadsheetml/2009/9/main" objectType="CheckBox" fmlaLink="G$69" lockText="1" noThreeD="1"/>
</file>

<file path=xl/ctrlProps/ctrlProp12.xml><?xml version="1.0" encoding="utf-8"?>
<formControlPr xmlns="http://schemas.microsoft.com/office/spreadsheetml/2009/9/main" objectType="CheckBox" fmlaLink="G$22" lockText="1" noThreeD="1"/>
</file>

<file path=xl/ctrlProps/ctrlProp120.xml><?xml version="1.0" encoding="utf-8"?>
<formControlPr xmlns="http://schemas.microsoft.com/office/spreadsheetml/2009/9/main" objectType="CheckBox" fmlaLink="G$55" lockText="1" noThreeD="1"/>
</file>

<file path=xl/ctrlProps/ctrlProp121.xml><?xml version="1.0" encoding="utf-8"?>
<formControlPr xmlns="http://schemas.microsoft.com/office/spreadsheetml/2009/9/main" objectType="CheckBox" fmlaLink="G$55" lockText="1" noThreeD="1"/>
</file>

<file path=xl/ctrlProps/ctrlProp122.xml><?xml version="1.0" encoding="utf-8"?>
<formControlPr xmlns="http://schemas.microsoft.com/office/spreadsheetml/2009/9/main" objectType="CheckBox" fmlaLink="G$70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4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2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1" lockText="1" noThreeD="1"/>
</file>

<file path=xl/ctrlProps/ctrlProp2.xml><?xml version="1.0" encoding="utf-8"?>
<formControlPr xmlns="http://schemas.microsoft.com/office/spreadsheetml/2009/9/main" objectType="CheckBox" fmlaLink="G$12" lockText="1" noThreeD="1"/>
</file>

<file path=xl/ctrlProps/ctrlProp20.xml><?xml version="1.0" encoding="utf-8"?>
<formControlPr xmlns="http://schemas.microsoft.com/office/spreadsheetml/2009/9/main" objectType="CheckBox" fmlaLink="G$32" lockText="1" noThreeD="1"/>
</file>

<file path=xl/ctrlProps/ctrlProp21.xml><?xml version="1.0" encoding="utf-8"?>
<formControlPr xmlns="http://schemas.microsoft.com/office/spreadsheetml/2009/9/main" objectType="CheckBox" fmlaLink="G$33" lockText="1" noThreeD="1"/>
</file>

<file path=xl/ctrlProps/ctrlProp22.xml><?xml version="1.0" encoding="utf-8"?>
<formControlPr xmlns="http://schemas.microsoft.com/office/spreadsheetml/2009/9/main" objectType="CheckBox" fmlaLink="G$37" lockText="1" noThreeD="1"/>
</file>

<file path=xl/ctrlProps/ctrlProp23.xml><?xml version="1.0" encoding="utf-8"?>
<formControlPr xmlns="http://schemas.microsoft.com/office/spreadsheetml/2009/9/main" objectType="CheckBox" fmlaLink="G$34" lockText="1" noThreeD="1"/>
</file>

<file path=xl/ctrlProps/ctrlProp24.xml><?xml version="1.0" encoding="utf-8"?>
<formControlPr xmlns="http://schemas.microsoft.com/office/spreadsheetml/2009/9/main" objectType="CheckBox" fmlaLink="G$35" lockText="1" noThreeD="1"/>
</file>

<file path=xl/ctrlProps/ctrlProp25.xml><?xml version="1.0" encoding="utf-8"?>
<formControlPr xmlns="http://schemas.microsoft.com/office/spreadsheetml/2009/9/main" objectType="CheckBox" fmlaLink="G$36" lockText="1" noThreeD="1"/>
</file>

<file path=xl/ctrlProps/ctrlProp26.xml><?xml version="1.0" encoding="utf-8"?>
<formControlPr xmlns="http://schemas.microsoft.com/office/spreadsheetml/2009/9/main" objectType="CheckBox" fmlaLink="G$41" lockText="1" noThreeD="1"/>
</file>

<file path=xl/ctrlProps/ctrlProp27.xml><?xml version="1.0" encoding="utf-8"?>
<formControlPr xmlns="http://schemas.microsoft.com/office/spreadsheetml/2009/9/main" objectType="CheckBox" fmlaLink="G$42" lockText="1" noThreeD="1"/>
</file>

<file path=xl/ctrlProps/ctrlProp28.xml><?xml version="1.0" encoding="utf-8"?>
<formControlPr xmlns="http://schemas.microsoft.com/office/spreadsheetml/2009/9/main" objectType="CheckBox" fmlaLink="G$38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3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3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6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4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5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5" lockText="1" noThreeD="1"/>
</file>

<file path=xl/ctrlProps/ctrlProp56.xml><?xml version="1.0" encoding="utf-8"?>
<formControlPr xmlns="http://schemas.microsoft.com/office/spreadsheetml/2009/9/main" objectType="CheckBox" fmlaLink="G$53" lockText="1" noThreeD="1"/>
</file>

<file path=xl/ctrlProps/ctrlProp57.xml><?xml version="1.0" encoding="utf-8"?>
<formControlPr xmlns="http://schemas.microsoft.com/office/spreadsheetml/2009/9/main" objectType="CheckBox" fmlaLink="G$25" lockText="1" noThreeD="1"/>
</file>

<file path=xl/ctrlProps/ctrlProp58.xml><?xml version="1.0" encoding="utf-8"?>
<formControlPr xmlns="http://schemas.microsoft.com/office/spreadsheetml/2009/9/main" objectType="CheckBox" fmlaLink="G$26" lockText="1" noThreeD="1"/>
</file>

<file path=xl/ctrlProps/ctrlProp59.xml><?xml version="1.0" encoding="utf-8"?>
<formControlPr xmlns="http://schemas.microsoft.com/office/spreadsheetml/2009/9/main" objectType="CheckBox" fmlaLink="G$54" lockText="1" noThreeD="1"/>
</file>

<file path=xl/ctrlProps/ctrlProp6.xml><?xml version="1.0" encoding="utf-8"?>
<formControlPr xmlns="http://schemas.microsoft.com/office/spreadsheetml/2009/9/main" objectType="CheckBox" fmlaLink="G$16" lockText="1" noThreeD="1"/>
</file>

<file path=xl/ctrlProps/ctrlProp60.xml><?xml version="1.0" encoding="utf-8"?>
<formControlPr xmlns="http://schemas.microsoft.com/office/spreadsheetml/2009/9/main" objectType="CheckBox" fmlaLink="G$55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7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G$18" lockText="1" noThreeD="1"/>
</file>

<file path=xl/ctrlProps/ctrlProp80.xml><?xml version="1.0" encoding="utf-8"?>
<formControlPr xmlns="http://schemas.microsoft.com/office/spreadsheetml/2009/9/main" objectType="CheckBox" fmlaLink="G$55" lockText="1" noThreeD="1"/>
</file>

<file path=xl/ctrlProps/ctrlProp81.xml><?xml version="1.0" encoding="utf-8"?>
<formControlPr xmlns="http://schemas.microsoft.com/office/spreadsheetml/2009/9/main" objectType="CheckBox" fmlaLink="G$56" lockText="1" noThreeD="1"/>
</file>

<file path=xl/ctrlProps/ctrlProp82.xml><?xml version="1.0" encoding="utf-8"?>
<formControlPr xmlns="http://schemas.microsoft.com/office/spreadsheetml/2009/9/main" objectType="CheckBox" fmlaLink="G$55" lockText="1" noThreeD="1"/>
</file>

<file path=xl/ctrlProps/ctrlProp83.xml><?xml version="1.0" encoding="utf-8"?>
<formControlPr xmlns="http://schemas.microsoft.com/office/spreadsheetml/2009/9/main" objectType="CheckBox" fmlaLink="G$57" lockText="1" noThreeD="1"/>
</file>

<file path=xl/ctrlProps/ctrlProp84.xml><?xml version="1.0" encoding="utf-8"?>
<formControlPr xmlns="http://schemas.microsoft.com/office/spreadsheetml/2009/9/main" objectType="CheckBox" fmlaLink="G$55" lockText="1" noThreeD="1"/>
</file>

<file path=xl/ctrlProps/ctrlProp85.xml><?xml version="1.0" encoding="utf-8"?>
<formControlPr xmlns="http://schemas.microsoft.com/office/spreadsheetml/2009/9/main" objectType="CheckBox" fmlaLink="G$55" lockText="1" noThreeD="1"/>
</file>

<file path=xl/ctrlProps/ctrlProp86.xml><?xml version="1.0" encoding="utf-8"?>
<formControlPr xmlns="http://schemas.microsoft.com/office/spreadsheetml/2009/9/main" objectType="CheckBox" fmlaLink="G$58" lockText="1" noThreeD="1"/>
</file>

<file path=xl/ctrlProps/ctrlProp87.xml><?xml version="1.0" encoding="utf-8"?>
<formControlPr xmlns="http://schemas.microsoft.com/office/spreadsheetml/2009/9/main" objectType="CheckBox" fmlaLink="G$55" lockText="1" noThreeD="1"/>
</file>

<file path=xl/ctrlProps/ctrlProp88.xml><?xml version="1.0" encoding="utf-8"?>
<formControlPr xmlns="http://schemas.microsoft.com/office/spreadsheetml/2009/9/main" objectType="CheckBox" fmlaLink="G$55" lockText="1" noThreeD="1"/>
</file>

<file path=xl/ctrlProps/ctrlProp89.xml><?xml version="1.0" encoding="utf-8"?>
<formControlPr xmlns="http://schemas.microsoft.com/office/spreadsheetml/2009/9/main" objectType="CheckBox" fmlaLink="G$59" lockText="1" noThreeD="1"/>
</file>

<file path=xl/ctrlProps/ctrlProp9.xml><?xml version="1.0" encoding="utf-8"?>
<formControlPr xmlns="http://schemas.microsoft.com/office/spreadsheetml/2009/9/main" objectType="CheckBox" fmlaLink="G$19" lockText="1" noThreeD="1"/>
</file>

<file path=xl/ctrlProps/ctrlProp90.xml><?xml version="1.0" encoding="utf-8"?>
<formControlPr xmlns="http://schemas.microsoft.com/office/spreadsheetml/2009/9/main" objectType="CheckBox" fmlaLink="G$55" lockText="1" noThreeD="1"/>
</file>

<file path=xl/ctrlProps/ctrlProp91.xml><?xml version="1.0" encoding="utf-8"?>
<formControlPr xmlns="http://schemas.microsoft.com/office/spreadsheetml/2009/9/main" objectType="CheckBox" fmlaLink="G$55" lockText="1" noThreeD="1"/>
</file>

<file path=xl/ctrlProps/ctrlProp92.xml><?xml version="1.0" encoding="utf-8"?>
<formControlPr xmlns="http://schemas.microsoft.com/office/spreadsheetml/2009/9/main" objectType="CheckBox" fmlaLink="G$60" lockText="1" noThreeD="1"/>
</file>

<file path=xl/ctrlProps/ctrlProp93.xml><?xml version="1.0" encoding="utf-8"?>
<formControlPr xmlns="http://schemas.microsoft.com/office/spreadsheetml/2009/9/main" objectType="CheckBox" fmlaLink="G$55" lockText="1" noThreeD="1"/>
</file>

<file path=xl/ctrlProps/ctrlProp94.xml><?xml version="1.0" encoding="utf-8"?>
<formControlPr xmlns="http://schemas.microsoft.com/office/spreadsheetml/2009/9/main" objectType="CheckBox" fmlaLink="G$55" lockText="1" noThreeD="1"/>
</file>

<file path=xl/ctrlProps/ctrlProp95.xml><?xml version="1.0" encoding="utf-8"?>
<formControlPr xmlns="http://schemas.microsoft.com/office/spreadsheetml/2009/9/main" objectType="CheckBox" fmlaLink="G$61" lockText="1" noThreeD="1"/>
</file>

<file path=xl/ctrlProps/ctrlProp96.xml><?xml version="1.0" encoding="utf-8"?>
<formControlPr xmlns="http://schemas.microsoft.com/office/spreadsheetml/2009/9/main" objectType="CheckBox" fmlaLink="G$55" lockText="1" noThreeD="1"/>
</file>

<file path=xl/ctrlProps/ctrlProp97.xml><?xml version="1.0" encoding="utf-8"?>
<formControlPr xmlns="http://schemas.microsoft.com/office/spreadsheetml/2009/9/main" objectType="CheckBox" fmlaLink="G$55" lockText="1" noThreeD="1"/>
</file>

<file path=xl/ctrlProps/ctrlProp98.xml><?xml version="1.0" encoding="utf-8"?>
<formControlPr xmlns="http://schemas.microsoft.com/office/spreadsheetml/2009/9/main" objectType="CheckBox" fmlaLink="G$62" lockText="1" noThreeD="1"/>
</file>

<file path=xl/ctrlProps/ctrlProp99.xml><?xml version="1.0" encoding="utf-8"?>
<formControlPr xmlns="http://schemas.microsoft.com/office/spreadsheetml/2009/9/main" objectType="CheckBox" fmlaLink="G$55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10</xdr:row>
          <xdr:rowOff>0</xdr:rowOff>
        </xdr:from>
        <xdr:to>
          <xdr:col>5</xdr:col>
          <xdr:colOff>0</xdr:colOff>
          <xdr:row>11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19050</xdr:rowOff>
        </xdr:from>
        <xdr:to>
          <xdr:col>5</xdr:col>
          <xdr:colOff>0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0</xdr:rowOff>
        </xdr:from>
        <xdr:to>
          <xdr:col>5</xdr:col>
          <xdr:colOff>0</xdr:colOff>
          <xdr:row>35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19050</xdr:rowOff>
        </xdr:from>
        <xdr:to>
          <xdr:col>5</xdr:col>
          <xdr:colOff>0</xdr:colOff>
          <xdr:row>36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10</xdr:row>
          <xdr:rowOff>57150</xdr:rowOff>
        </xdr:from>
        <xdr:to>
          <xdr:col>9</xdr:col>
          <xdr:colOff>66675</xdr:colOff>
          <xdr:row>10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47625</xdr:rowOff>
        </xdr:from>
        <xdr:to>
          <xdr:col>9</xdr:col>
          <xdr:colOff>66675</xdr:colOff>
          <xdr:row>16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57150</xdr:rowOff>
        </xdr:from>
        <xdr:to>
          <xdr:col>9</xdr:col>
          <xdr:colOff>66675</xdr:colOff>
          <xdr:row>21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28</xdr:row>
          <xdr:rowOff>57150</xdr:rowOff>
        </xdr:from>
        <xdr:to>
          <xdr:col>9</xdr:col>
          <xdr:colOff>66675</xdr:colOff>
          <xdr:row>28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38100</xdr:rowOff>
        </xdr:from>
        <xdr:to>
          <xdr:col>9</xdr:col>
          <xdr:colOff>66675</xdr:colOff>
          <xdr:row>35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57150</xdr:rowOff>
        </xdr:from>
        <xdr:to>
          <xdr:col>9</xdr:col>
          <xdr:colOff>66675</xdr:colOff>
          <xdr:row>38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57150</xdr:rowOff>
        </xdr:from>
        <xdr:to>
          <xdr:col>9</xdr:col>
          <xdr:colOff>66675</xdr:colOff>
          <xdr:row>42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47625</xdr:rowOff>
        </xdr:from>
        <xdr:to>
          <xdr:col>9</xdr:col>
          <xdr:colOff>66675</xdr:colOff>
          <xdr:row>24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9</xdr:col>
          <xdr:colOff>66675</xdr:colOff>
          <xdr:row>40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49</xdr:row>
          <xdr:rowOff>57150</xdr:rowOff>
        </xdr:from>
        <xdr:to>
          <xdr:col>9</xdr:col>
          <xdr:colOff>66675</xdr:colOff>
          <xdr:row>49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56</xdr:row>
          <xdr:rowOff>28575</xdr:rowOff>
        </xdr:from>
        <xdr:to>
          <xdr:col>9</xdr:col>
          <xdr:colOff>66675</xdr:colOff>
          <xdr:row>56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57150</xdr:rowOff>
        </xdr:from>
        <xdr:to>
          <xdr:col>9</xdr:col>
          <xdr:colOff>66675</xdr:colOff>
          <xdr:row>66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47625</xdr:rowOff>
        </xdr:from>
        <xdr:to>
          <xdr:col>9</xdr:col>
          <xdr:colOff>66675</xdr:colOff>
          <xdr:row>67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66675</xdr:rowOff>
        </xdr:from>
        <xdr:to>
          <xdr:col>7</xdr:col>
          <xdr:colOff>600075</xdr:colOff>
          <xdr:row>19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52</xdr:row>
          <xdr:rowOff>57150</xdr:rowOff>
        </xdr:from>
        <xdr:to>
          <xdr:col>9</xdr:col>
          <xdr:colOff>66675</xdr:colOff>
          <xdr:row>52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47625</xdr:rowOff>
        </xdr:from>
        <xdr:to>
          <xdr:col>9</xdr:col>
          <xdr:colOff>66675</xdr:colOff>
          <xdr:row>41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47625</xdr:rowOff>
        </xdr:from>
        <xdr:to>
          <xdr:col>9</xdr:col>
          <xdr:colOff>66675</xdr:colOff>
          <xdr:row>46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27</xdr:row>
      <xdr:rowOff>47625</xdr:rowOff>
    </xdr:from>
    <xdr:to>
      <xdr:col>3</xdr:col>
      <xdr:colOff>2590800</xdr:colOff>
      <xdr:row>28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30</xdr:row>
      <xdr:rowOff>57150</xdr:rowOff>
    </xdr:from>
    <xdr:to>
      <xdr:col>4</xdr:col>
      <xdr:colOff>9525</xdr:colOff>
      <xdr:row>31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2152650</xdr:colOff>
      <xdr:row>33</xdr:row>
      <xdr:rowOff>38100</xdr:rowOff>
    </xdr:from>
    <xdr:to>
      <xdr:col>3</xdr:col>
      <xdr:colOff>2647950</xdr:colOff>
      <xdr:row>34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19500" y="103727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34</xdr:row>
      <xdr:rowOff>66675</xdr:rowOff>
    </xdr:from>
    <xdr:to>
      <xdr:col>3</xdr:col>
      <xdr:colOff>3467100</xdr:colOff>
      <xdr:row>35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36</xdr:row>
      <xdr:rowOff>47625</xdr:rowOff>
    </xdr:from>
    <xdr:to>
      <xdr:col>3</xdr:col>
      <xdr:colOff>3333750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305300" y="116776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2495550</xdr:colOff>
      <xdr:row>48</xdr:row>
      <xdr:rowOff>47625</xdr:rowOff>
    </xdr:from>
    <xdr:to>
      <xdr:col>3</xdr:col>
      <xdr:colOff>2990850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62400" y="152400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51</xdr:row>
      <xdr:rowOff>38100</xdr:rowOff>
    </xdr:from>
    <xdr:to>
      <xdr:col>3</xdr:col>
      <xdr:colOff>2847975</xdr:colOff>
      <xdr:row>52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202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54</xdr:row>
      <xdr:rowOff>47625</xdr:rowOff>
    </xdr:from>
    <xdr:to>
      <xdr:col>3</xdr:col>
      <xdr:colOff>3352800</xdr:colOff>
      <xdr:row>55</xdr:row>
      <xdr:rowOff>28574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324350" y="17183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3400425</xdr:colOff>
      <xdr:row>55</xdr:row>
      <xdr:rowOff>47625</xdr:rowOff>
    </xdr:from>
    <xdr:to>
      <xdr:col>4</xdr:col>
      <xdr:colOff>123825</xdr:colOff>
      <xdr:row>56</xdr:row>
      <xdr:rowOff>28574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67275" y="17506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68</xdr:row>
      <xdr:rowOff>47625</xdr:rowOff>
    </xdr:from>
    <xdr:to>
      <xdr:col>4</xdr:col>
      <xdr:colOff>409575</xdr:colOff>
      <xdr:row>69</xdr:row>
      <xdr:rowOff>28574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71700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69</xdr:row>
      <xdr:rowOff>47625</xdr:rowOff>
    </xdr:from>
    <xdr:to>
      <xdr:col>3</xdr:col>
      <xdr:colOff>3152775</xdr:colOff>
      <xdr:row>70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20</xdr:row>
      <xdr:rowOff>47625</xdr:rowOff>
    </xdr:from>
    <xdr:to>
      <xdr:col>3</xdr:col>
      <xdr:colOff>3448050</xdr:colOff>
      <xdr:row>21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2447925</xdr:colOff>
      <xdr:row>29</xdr:row>
      <xdr:rowOff>47625</xdr:rowOff>
    </xdr:from>
    <xdr:to>
      <xdr:col>3</xdr:col>
      <xdr:colOff>2943225</xdr:colOff>
      <xdr:row>30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914775" y="9086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30</xdr:row>
          <xdr:rowOff>66675</xdr:rowOff>
        </xdr:from>
        <xdr:to>
          <xdr:col>7</xdr:col>
          <xdr:colOff>600075</xdr:colOff>
          <xdr:row>30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7</xdr:col>
          <xdr:colOff>638175</xdr:colOff>
          <xdr:row>39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57150</xdr:rowOff>
        </xdr:from>
        <xdr:to>
          <xdr:col>7</xdr:col>
          <xdr:colOff>647700</xdr:colOff>
          <xdr:row>47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7</xdr:col>
          <xdr:colOff>647700</xdr:colOff>
          <xdr:row>45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952500</xdr:colOff>
      <xdr:row>70</xdr:row>
      <xdr:rowOff>114284</xdr:rowOff>
    </xdr:from>
    <xdr:to>
      <xdr:col>7</xdr:col>
      <xdr:colOff>457203</xdr:colOff>
      <xdr:row>73</xdr:row>
      <xdr:rowOff>542923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11D803E-8609-47F9-8B63-56CB51D1A80F}"/>
            </a:ext>
          </a:extLst>
        </xdr:cNvPr>
        <xdr:cNvGrpSpPr/>
      </xdr:nvGrpSpPr>
      <xdr:grpSpPr>
        <a:xfrm>
          <a:off x="1152525" y="22307534"/>
          <a:ext cx="6829428" cy="1152539"/>
          <a:chOff x="1028700" y="22425843"/>
          <a:chExt cx="6829428" cy="1047283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D0E76BCB-9D7A-A17D-CF9E-BB3D704C533E}"/>
              </a:ext>
            </a:extLst>
          </xdr:cNvPr>
          <xdr:cNvCxnSpPr/>
        </xdr:nvCxnSpPr>
        <xdr:spPr>
          <a:xfrm rot="5400000" flipH="1" flipV="1">
            <a:off x="7350533" y="22723881"/>
            <a:ext cx="805633" cy="209557"/>
          </a:xfrm>
          <a:prstGeom prst="bentConnector3">
            <a:avLst>
              <a:gd name="adj1" fmla="val 581"/>
            </a:avLst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EE10ADA-EDA2-AA9C-1C46-A02DC3114EA4}"/>
              </a:ext>
            </a:extLst>
          </xdr:cNvPr>
          <xdr:cNvSpPr txBox="1"/>
        </xdr:nvSpPr>
        <xdr:spPr>
          <a:xfrm>
            <a:off x="1028700" y="22964772"/>
            <a:ext cx="6600826" cy="508354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solidFill>
                  <a:srgbClr val="FF0000"/>
                </a:solidFill>
              </a:rPr>
              <a:t>※</a:t>
            </a:r>
            <a:r>
              <a:rPr kumimoji="1" lang="ja-JP" altLang="en-US" sz="1000">
                <a:solidFill>
                  <a:srgbClr val="FF0000"/>
                </a:solidFill>
              </a:rPr>
              <a:t>連携館で</a:t>
            </a:r>
            <a:r>
              <a:rPr kumimoji="1" lang="en-US" altLang="ja-JP" sz="1000">
                <a:solidFill>
                  <a:srgbClr val="FF0000"/>
                </a:solidFill>
              </a:rPr>
              <a:t>MARC</a:t>
            </a:r>
            <a:r>
              <a:rPr kumimoji="1" lang="ja-JP" altLang="en-US" sz="1000">
                <a:solidFill>
                  <a:srgbClr val="FF0000"/>
                </a:solidFill>
              </a:rPr>
              <a:t>ご不要の場合は「継続購入」欄にチェックを入れてください。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r>
              <a:rPr lang="ja-JP" altLang="en-US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★のパックは、</a:t>
            </a:r>
            <a:r>
              <a:rPr lang="en-US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2024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度版との差分のみ</a:t>
            </a:r>
            <a:r>
              <a:rPr lang="en-US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MARC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を納品いたします。「内容変更詳細」</a:t>
            </a:r>
            <a:r>
              <a:rPr lang="ja-JP" altLang="en-US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シート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をご確認ください。</a:t>
            </a:r>
            <a:endParaRPr kumimoji="1" lang="ja-JP" altLang="en-US" sz="1000">
              <a:solidFill>
                <a:srgbClr val="FF0000"/>
              </a:solidFill>
            </a:endParaRPr>
          </a:p>
          <a:p>
            <a:endParaRPr kumimoji="1" lang="ja-JP" altLang="en-US" sz="1000">
              <a:solidFill>
                <a:srgbClr val="C00000"/>
              </a:solidFill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11</xdr:row>
          <xdr:rowOff>66675</xdr:rowOff>
        </xdr:from>
        <xdr:to>
          <xdr:col>6</xdr:col>
          <xdr:colOff>600075</xdr:colOff>
          <xdr:row>11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66675</xdr:rowOff>
        </xdr:from>
        <xdr:to>
          <xdr:col>6</xdr:col>
          <xdr:colOff>600075</xdr:colOff>
          <xdr:row>12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22</xdr:row>
          <xdr:rowOff>66675</xdr:rowOff>
        </xdr:from>
        <xdr:to>
          <xdr:col>6</xdr:col>
          <xdr:colOff>600075</xdr:colOff>
          <xdr:row>22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6</xdr:col>
          <xdr:colOff>600075</xdr:colOff>
          <xdr:row>23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29</xdr:row>
          <xdr:rowOff>66675</xdr:rowOff>
        </xdr:from>
        <xdr:to>
          <xdr:col>6</xdr:col>
          <xdr:colOff>600075</xdr:colOff>
          <xdr:row>29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36</xdr:row>
          <xdr:rowOff>66675</xdr:rowOff>
        </xdr:from>
        <xdr:to>
          <xdr:col>6</xdr:col>
          <xdr:colOff>600075</xdr:colOff>
          <xdr:row>36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39</xdr:row>
          <xdr:rowOff>66675</xdr:rowOff>
        </xdr:from>
        <xdr:to>
          <xdr:col>6</xdr:col>
          <xdr:colOff>600075</xdr:colOff>
          <xdr:row>39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66675</xdr:rowOff>
        </xdr:from>
        <xdr:to>
          <xdr:col>6</xdr:col>
          <xdr:colOff>600075</xdr:colOff>
          <xdr:row>41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66675</xdr:rowOff>
        </xdr:from>
        <xdr:to>
          <xdr:col>6</xdr:col>
          <xdr:colOff>600075</xdr:colOff>
          <xdr:row>43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66675</xdr:rowOff>
        </xdr:from>
        <xdr:to>
          <xdr:col>6</xdr:col>
          <xdr:colOff>600075</xdr:colOff>
          <xdr:row>44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50</xdr:row>
          <xdr:rowOff>66675</xdr:rowOff>
        </xdr:from>
        <xdr:to>
          <xdr:col>6</xdr:col>
          <xdr:colOff>600075</xdr:colOff>
          <xdr:row>50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57</xdr:row>
          <xdr:rowOff>66675</xdr:rowOff>
        </xdr:from>
        <xdr:to>
          <xdr:col>6</xdr:col>
          <xdr:colOff>600075</xdr:colOff>
          <xdr:row>57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58</xdr:row>
          <xdr:rowOff>66675</xdr:rowOff>
        </xdr:from>
        <xdr:to>
          <xdr:col>6</xdr:col>
          <xdr:colOff>600075</xdr:colOff>
          <xdr:row>58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66675</xdr:rowOff>
        </xdr:from>
        <xdr:to>
          <xdr:col>6</xdr:col>
          <xdr:colOff>600075</xdr:colOff>
          <xdr:row>47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51</xdr:row>
          <xdr:rowOff>66675</xdr:rowOff>
        </xdr:from>
        <xdr:to>
          <xdr:col>6</xdr:col>
          <xdr:colOff>600075</xdr:colOff>
          <xdr:row>51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53</xdr:row>
          <xdr:rowOff>66675</xdr:rowOff>
        </xdr:from>
        <xdr:to>
          <xdr:col>6</xdr:col>
          <xdr:colOff>600075</xdr:colOff>
          <xdr:row>53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54</xdr:row>
          <xdr:rowOff>66675</xdr:rowOff>
        </xdr:from>
        <xdr:to>
          <xdr:col>6</xdr:col>
          <xdr:colOff>600075</xdr:colOff>
          <xdr:row>54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38100</xdr:rowOff>
        </xdr:from>
        <xdr:to>
          <xdr:col>7</xdr:col>
          <xdr:colOff>66675</xdr:colOff>
          <xdr:row>42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28</xdr:row>
      <xdr:rowOff>38100</xdr:rowOff>
    </xdr:from>
    <xdr:to>
      <xdr:col>3</xdr:col>
      <xdr:colOff>2581275</xdr:colOff>
      <xdr:row>28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31</xdr:row>
      <xdr:rowOff>38100</xdr:rowOff>
    </xdr:from>
    <xdr:to>
      <xdr:col>4</xdr:col>
      <xdr:colOff>333375</xdr:colOff>
      <xdr:row>31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32</xdr:row>
      <xdr:rowOff>0</xdr:rowOff>
    </xdr:from>
    <xdr:to>
      <xdr:col>4</xdr:col>
      <xdr:colOff>333375</xdr:colOff>
      <xdr:row>32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34</xdr:row>
      <xdr:rowOff>57150</xdr:rowOff>
    </xdr:from>
    <xdr:to>
      <xdr:col>3</xdr:col>
      <xdr:colOff>2705100</xdr:colOff>
      <xdr:row>34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35</xdr:row>
      <xdr:rowOff>47625</xdr:rowOff>
    </xdr:from>
    <xdr:to>
      <xdr:col>3</xdr:col>
      <xdr:colOff>3524250</xdr:colOff>
      <xdr:row>35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37</xdr:row>
      <xdr:rowOff>66675</xdr:rowOff>
    </xdr:from>
    <xdr:to>
      <xdr:col>3</xdr:col>
      <xdr:colOff>3352800</xdr:colOff>
      <xdr:row>38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38</xdr:row>
      <xdr:rowOff>28575</xdr:rowOff>
    </xdr:from>
    <xdr:to>
      <xdr:col>3</xdr:col>
      <xdr:colOff>3352800</xdr:colOff>
      <xdr:row>38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49</xdr:row>
      <xdr:rowOff>76200</xdr:rowOff>
    </xdr:from>
    <xdr:to>
      <xdr:col>3</xdr:col>
      <xdr:colOff>2981325</xdr:colOff>
      <xdr:row>50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52</xdr:row>
      <xdr:rowOff>47625</xdr:rowOff>
    </xdr:from>
    <xdr:to>
      <xdr:col>3</xdr:col>
      <xdr:colOff>2876550</xdr:colOff>
      <xdr:row>52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55</xdr:row>
      <xdr:rowOff>66675</xdr:rowOff>
    </xdr:from>
    <xdr:to>
      <xdr:col>3</xdr:col>
      <xdr:colOff>3362325</xdr:colOff>
      <xdr:row>56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56</xdr:row>
      <xdr:rowOff>47625</xdr:rowOff>
    </xdr:from>
    <xdr:to>
      <xdr:col>4</xdr:col>
      <xdr:colOff>409575</xdr:colOff>
      <xdr:row>56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69</xdr:row>
      <xdr:rowOff>47625</xdr:rowOff>
    </xdr:from>
    <xdr:to>
      <xdr:col>4</xdr:col>
      <xdr:colOff>742950</xdr:colOff>
      <xdr:row>69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70</xdr:row>
      <xdr:rowOff>38100</xdr:rowOff>
    </xdr:from>
    <xdr:to>
      <xdr:col>3</xdr:col>
      <xdr:colOff>3190875</xdr:colOff>
      <xdr:row>71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21</xdr:row>
      <xdr:rowOff>47625</xdr:rowOff>
    </xdr:from>
    <xdr:to>
      <xdr:col>3</xdr:col>
      <xdr:colOff>3457575</xdr:colOff>
      <xdr:row>21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30</xdr:row>
      <xdr:rowOff>66675</xdr:rowOff>
    </xdr:from>
    <xdr:to>
      <xdr:col>3</xdr:col>
      <xdr:colOff>2962275</xdr:colOff>
      <xdr:row>31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22</xdr:row>
      <xdr:rowOff>28575</xdr:rowOff>
    </xdr:from>
    <xdr:to>
      <xdr:col>7</xdr:col>
      <xdr:colOff>9525</xdr:colOff>
      <xdr:row>22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40</xdr:row>
          <xdr:rowOff>57150</xdr:rowOff>
        </xdr:from>
        <xdr:to>
          <xdr:col>7</xdr:col>
          <xdr:colOff>66675</xdr:colOff>
          <xdr:row>40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31</xdr:row>
          <xdr:rowOff>66675</xdr:rowOff>
        </xdr:from>
        <xdr:to>
          <xdr:col>6</xdr:col>
          <xdr:colOff>600075</xdr:colOff>
          <xdr:row>31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66675</xdr:rowOff>
        </xdr:from>
        <xdr:to>
          <xdr:col>6</xdr:col>
          <xdr:colOff>600075</xdr:colOff>
          <xdr:row>32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66675</xdr:rowOff>
        </xdr:from>
        <xdr:to>
          <xdr:col>6</xdr:col>
          <xdr:colOff>600075</xdr:colOff>
          <xdr:row>32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57150</xdr:rowOff>
        </xdr:from>
        <xdr:to>
          <xdr:col>7</xdr:col>
          <xdr:colOff>66675</xdr:colOff>
          <xdr:row>46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57150</xdr:rowOff>
        </xdr:from>
        <xdr:to>
          <xdr:col>7</xdr:col>
          <xdr:colOff>66675</xdr:colOff>
          <xdr:row>48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71</xdr:row>
      <xdr:rowOff>25744</xdr:rowOff>
    </xdr:from>
    <xdr:to>
      <xdr:col>6</xdr:col>
      <xdr:colOff>283174</xdr:colOff>
      <xdr:row>75</xdr:row>
      <xdr:rowOff>152399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99BD028-EED4-3DD6-E22E-710E611797BF}"/>
            </a:ext>
          </a:extLst>
        </xdr:cNvPr>
        <xdr:cNvGrpSpPr/>
      </xdr:nvGrpSpPr>
      <xdr:grpSpPr>
        <a:xfrm>
          <a:off x="1028700" y="22209469"/>
          <a:ext cx="6760174" cy="1326805"/>
          <a:chOff x="1028700" y="22209469"/>
          <a:chExt cx="6760174" cy="1326805"/>
        </a:xfrm>
      </xdr:grpSpPr>
      <xdr:cxnSp macro="">
        <xdr:nvCxnSpPr>
          <xdr:cNvPr id="3" name="コネクタ: カギ線 2">
            <a:extLst>
              <a:ext uri="{FF2B5EF4-FFF2-40B4-BE49-F238E27FC236}">
                <a16:creationId xmlns:a16="http://schemas.microsoft.com/office/drawing/2014/main" id="{280CF594-E030-45D0-A4AF-C684466BF4C3}"/>
              </a:ext>
            </a:extLst>
          </xdr:cNvPr>
          <xdr:cNvCxnSpPr/>
        </xdr:nvCxnSpPr>
        <xdr:spPr>
          <a:xfrm rot="5400000" flipH="1" flipV="1">
            <a:off x="7207720" y="22650322"/>
            <a:ext cx="1022007" cy="140301"/>
          </a:xfrm>
          <a:prstGeom prst="bentConnector3">
            <a:avLst>
              <a:gd name="adj1" fmla="val 2405"/>
            </a:avLst>
          </a:prstGeom>
          <a:ln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38" name="テキスト ボックス 7237">
            <a:extLst>
              <a:ext uri="{FF2B5EF4-FFF2-40B4-BE49-F238E27FC236}">
                <a16:creationId xmlns:a16="http://schemas.microsoft.com/office/drawing/2014/main" id="{92057406-1E6E-4993-9E8B-E4A94294AC07}"/>
              </a:ext>
            </a:extLst>
          </xdr:cNvPr>
          <xdr:cNvSpPr txBox="1"/>
        </xdr:nvSpPr>
        <xdr:spPr>
          <a:xfrm>
            <a:off x="1028700" y="22964773"/>
            <a:ext cx="6600826" cy="571501"/>
          </a:xfrm>
          <a:prstGeom prst="rect">
            <a:avLst/>
          </a:prstGeom>
          <a:solidFill>
            <a:schemeClr val="lt1"/>
          </a:solidFill>
          <a:ln w="9525" cmpd="sng">
            <a:solidFill>
              <a:srgbClr val="FF0000"/>
            </a:solidFill>
            <a:prstDash val="sysDot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solidFill>
                  <a:srgbClr val="FF0000"/>
                </a:solidFill>
              </a:rPr>
              <a:t>※</a:t>
            </a:r>
            <a:r>
              <a:rPr kumimoji="1" lang="ja-JP" altLang="en-US" sz="1000">
                <a:solidFill>
                  <a:srgbClr val="FF0000"/>
                </a:solidFill>
              </a:rPr>
              <a:t>連携館で</a:t>
            </a:r>
            <a:r>
              <a:rPr kumimoji="1" lang="en-US" altLang="ja-JP" sz="1000">
                <a:solidFill>
                  <a:srgbClr val="FF0000"/>
                </a:solidFill>
              </a:rPr>
              <a:t>MARC</a:t>
            </a:r>
            <a:r>
              <a:rPr kumimoji="1" lang="ja-JP" altLang="en-US" sz="1000">
                <a:solidFill>
                  <a:srgbClr val="FF0000"/>
                </a:solidFill>
              </a:rPr>
              <a:t>ご不要の場合は「継続購入」欄にチェックを入れてください。</a:t>
            </a:r>
            <a:endParaRPr kumimoji="1" lang="en-US" altLang="ja-JP" sz="1000">
              <a:solidFill>
                <a:srgbClr val="FF0000"/>
              </a:solidFill>
            </a:endParaRPr>
          </a:p>
          <a:p>
            <a:r>
              <a:rPr lang="ja-JP" altLang="en-US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★のパックは、</a:t>
            </a:r>
            <a:r>
              <a:rPr lang="en-US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2024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度版との差分のみ</a:t>
            </a:r>
            <a:r>
              <a:rPr lang="en-US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MARC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を納品いたします。「内容変更詳細」</a:t>
            </a:r>
            <a:r>
              <a:rPr lang="ja-JP" altLang="en-US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シート</a:t>
            </a:r>
            <a:r>
              <a:rPr lang="ja-JP" altLang="ja-JP" sz="10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をご確認ください。</a:t>
            </a:r>
            <a:endParaRPr kumimoji="1" lang="ja-JP" altLang="en-US" sz="1000">
              <a:solidFill>
                <a:srgbClr val="FF0000"/>
              </a:solidFill>
            </a:endParaRPr>
          </a:p>
          <a:p>
            <a:endParaRPr kumimoji="1" lang="ja-JP" altLang="en-US" sz="1000">
              <a:solidFill>
                <a:srgbClr val="C00000"/>
              </a:solidFill>
            </a:endParaRPr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316149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9" Type="http://schemas.openxmlformats.org/officeDocument/2006/relationships/ctrlProp" Target="../ctrlProps/ctrlProp162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J76"/>
  <sheetViews>
    <sheetView tabSelected="1" zoomScaleNormal="100" workbookViewId="0"/>
  </sheetViews>
  <sheetFormatPr defaultColWidth="10.28515625" defaultRowHeight="24" customHeight="1" x14ac:dyDescent="0.35"/>
  <cols>
    <col min="1" max="1" width="3" style="86" customWidth="1"/>
    <col min="2" max="2" width="19" style="79" customWidth="1"/>
    <col min="3" max="3" width="8.85546875" style="79" hidden="1" customWidth="1"/>
    <col min="4" max="4" width="61.140625" style="80" customWidth="1"/>
    <col min="5" max="5" width="14" style="80" customWidth="1"/>
    <col min="6" max="6" width="15.7109375" style="78" customWidth="1"/>
    <col min="7" max="7" width="9.28515625" style="77" hidden="1" customWidth="1"/>
    <col min="8" max="8" width="10.28515625" style="197"/>
    <col min="9" max="9" width="0" style="78" hidden="1" customWidth="1"/>
    <col min="10" max="10" width="39.42578125" style="78" customWidth="1"/>
    <col min="11" max="16384" width="10.28515625" style="78"/>
  </cols>
  <sheetData>
    <row r="1" spans="1:10" ht="24" customHeight="1" x14ac:dyDescent="0.35">
      <c r="A1" s="76"/>
      <c r="B1" s="217" t="s">
        <v>0</v>
      </c>
      <c r="C1" s="208"/>
      <c r="D1" s="218" t="s">
        <v>1</v>
      </c>
      <c r="E1" s="216" t="str">
        <f>公共図書館価格表!E2</f>
        <v>政令市価格 200,001人～</v>
      </c>
      <c r="F1" s="77"/>
      <c r="G1" s="197"/>
      <c r="H1" s="78"/>
    </row>
    <row r="2" spans="1:10" s="3" customFormat="1" ht="16.5" customHeight="1" thickBot="1" x14ac:dyDescent="0.4">
      <c r="A2" s="159"/>
      <c r="B2" s="4"/>
      <c r="C2" s="1"/>
      <c r="D2" s="215" t="s">
        <v>340</v>
      </c>
    </row>
    <row r="3" spans="1:10" s="3" customFormat="1" ht="27" customHeight="1" thickBot="1" x14ac:dyDescent="0.4">
      <c r="A3" s="159"/>
      <c r="B3" s="14" t="s">
        <v>3</v>
      </c>
      <c r="C3" s="1"/>
      <c r="D3" s="26"/>
      <c r="E3" s="27" t="s">
        <v>4</v>
      </c>
      <c r="F3" s="24"/>
    </row>
    <row r="4" spans="1:10" s="3" customFormat="1" ht="21" customHeight="1" thickBot="1" x14ac:dyDescent="0.4">
      <c r="A4" s="159"/>
      <c r="B4" s="14" t="s">
        <v>2</v>
      </c>
      <c r="C4" s="25"/>
      <c r="D4" s="35"/>
      <c r="E4" s="3" t="s">
        <v>344</v>
      </c>
    </row>
    <row r="5" spans="1:10" s="3" customFormat="1" ht="24.75" customHeight="1" thickBot="1" x14ac:dyDescent="0.4">
      <c r="A5" s="159"/>
      <c r="B5" s="14" t="s">
        <v>5</v>
      </c>
      <c r="C5" s="25"/>
      <c r="D5" s="28"/>
      <c r="E5" s="12"/>
    </row>
    <row r="6" spans="1:10" s="3" customFormat="1" ht="12" customHeight="1" x14ac:dyDescent="0.35">
      <c r="A6" s="159"/>
      <c r="B6" s="14"/>
      <c r="C6" s="212"/>
      <c r="D6" s="213"/>
      <c r="E6" s="12"/>
    </row>
    <row r="7" spans="1:10" ht="24.75" customHeight="1" x14ac:dyDescent="0.35">
      <c r="A7" s="76"/>
      <c r="B7" s="214" t="s">
        <v>339</v>
      </c>
      <c r="C7" s="82"/>
      <c r="D7" s="211"/>
      <c r="E7" s="227" t="s">
        <v>341</v>
      </c>
      <c r="F7" s="228"/>
      <c r="G7" s="228"/>
      <c r="H7" s="228"/>
      <c r="I7" s="228"/>
      <c r="J7" s="228"/>
    </row>
    <row r="8" spans="1:10" ht="24.75" customHeight="1" x14ac:dyDescent="0.35">
      <c r="A8" s="76"/>
      <c r="B8" s="214" t="s">
        <v>347</v>
      </c>
      <c r="C8" s="82"/>
      <c r="D8" s="211"/>
      <c r="E8" s="227"/>
      <c r="F8" s="228"/>
      <c r="G8" s="228"/>
      <c r="H8" s="228"/>
      <c r="I8" s="228"/>
      <c r="J8" s="228"/>
    </row>
    <row r="9" spans="1:10" ht="17.25" customHeight="1" x14ac:dyDescent="0.35">
      <c r="A9" s="76"/>
      <c r="B9" s="81"/>
      <c r="C9" s="82"/>
      <c r="D9" s="221"/>
      <c r="E9" s="222"/>
      <c r="F9" s="222"/>
      <c r="G9" s="222"/>
      <c r="H9" s="222"/>
    </row>
    <row r="10" spans="1:10" ht="26.1" customHeight="1" thickBot="1" x14ac:dyDescent="0.2">
      <c r="A10" s="6" t="s">
        <v>6</v>
      </c>
      <c r="B10" s="7" t="s">
        <v>7</v>
      </c>
      <c r="C10" s="7" t="s">
        <v>8</v>
      </c>
      <c r="D10" s="129" t="s">
        <v>9</v>
      </c>
      <c r="E10" s="30" t="s">
        <v>10</v>
      </c>
      <c r="F10" s="8" t="s">
        <v>11</v>
      </c>
      <c r="H10" s="205" t="s">
        <v>12</v>
      </c>
      <c r="I10" s="83" t="s">
        <v>13</v>
      </c>
      <c r="J10" s="129" t="s">
        <v>14</v>
      </c>
    </row>
    <row r="11" spans="1:10" ht="26.1" customHeight="1" x14ac:dyDescent="0.15">
      <c r="A11" s="15">
        <v>1</v>
      </c>
      <c r="B11" s="16" t="s">
        <v>15</v>
      </c>
      <c r="C11" s="16" t="s">
        <v>16</v>
      </c>
      <c r="D11" s="117" t="s">
        <v>17</v>
      </c>
      <c r="E11" s="31"/>
      <c r="F11" s="84">
        <v>1285536</v>
      </c>
      <c r="G11" s="77" t="b">
        <v>0</v>
      </c>
      <c r="H11" s="198"/>
      <c r="I11" s="85" t="s">
        <v>18</v>
      </c>
      <c r="J11" s="188"/>
    </row>
    <row r="12" spans="1:10" ht="26.1" customHeight="1" x14ac:dyDescent="0.15">
      <c r="A12" s="17">
        <v>2</v>
      </c>
      <c r="B12" s="18" t="s">
        <v>19</v>
      </c>
      <c r="C12" s="18" t="s">
        <v>16</v>
      </c>
      <c r="D12" s="118" t="s">
        <v>20</v>
      </c>
      <c r="E12" s="32"/>
      <c r="F12" s="84">
        <v>1274700</v>
      </c>
      <c r="G12" s="77" t="b">
        <v>0</v>
      </c>
      <c r="H12" s="199"/>
      <c r="I12" s="85" t="s">
        <v>18</v>
      </c>
      <c r="J12" s="189"/>
    </row>
    <row r="13" spans="1:10" ht="26.1" customHeight="1" x14ac:dyDescent="0.15">
      <c r="A13" s="17">
        <v>3</v>
      </c>
      <c r="B13" s="18" t="s">
        <v>21</v>
      </c>
      <c r="C13" s="18" t="s">
        <v>16</v>
      </c>
      <c r="D13" s="118" t="s">
        <v>22</v>
      </c>
      <c r="E13" s="32"/>
      <c r="F13" s="84">
        <v>454608</v>
      </c>
      <c r="G13" s="77" t="b">
        <v>0</v>
      </c>
      <c r="H13" s="199"/>
      <c r="I13" s="85" t="s">
        <v>18</v>
      </c>
      <c r="J13" s="189"/>
    </row>
    <row r="14" spans="1:10" ht="26.1" customHeight="1" x14ac:dyDescent="0.15">
      <c r="A14" s="17">
        <v>4</v>
      </c>
      <c r="B14" s="18" t="s">
        <v>23</v>
      </c>
      <c r="C14" s="18" t="s">
        <v>16</v>
      </c>
      <c r="D14" s="118" t="s">
        <v>24</v>
      </c>
      <c r="E14" s="32"/>
      <c r="F14" s="84">
        <v>1245300</v>
      </c>
      <c r="G14" s="77" t="b">
        <v>0</v>
      </c>
      <c r="H14" s="199"/>
      <c r="I14" s="85" t="s">
        <v>18</v>
      </c>
      <c r="J14" s="189"/>
    </row>
    <row r="15" spans="1:10" ht="26.1" customHeight="1" x14ac:dyDescent="0.15">
      <c r="A15" s="17">
        <v>5</v>
      </c>
      <c r="B15" s="18" t="s">
        <v>25</v>
      </c>
      <c r="C15" s="18" t="s">
        <v>16</v>
      </c>
      <c r="D15" s="118" t="s">
        <v>26</v>
      </c>
      <c r="E15" s="32"/>
      <c r="F15" s="84">
        <v>510300</v>
      </c>
      <c r="G15" s="77" t="b">
        <v>0</v>
      </c>
      <c r="H15" s="199"/>
      <c r="I15" s="85" t="s">
        <v>18</v>
      </c>
      <c r="J15" s="189"/>
    </row>
    <row r="16" spans="1:10" ht="26.1" customHeight="1" x14ac:dyDescent="0.15">
      <c r="A16" s="17">
        <v>6</v>
      </c>
      <c r="B16" s="18" t="s">
        <v>27</v>
      </c>
      <c r="C16" s="18" t="s">
        <v>16</v>
      </c>
      <c r="D16" s="118" t="s">
        <v>28</v>
      </c>
      <c r="E16" s="32"/>
      <c r="F16" s="84">
        <v>479640</v>
      </c>
      <c r="G16" s="77" t="b">
        <v>0</v>
      </c>
      <c r="H16" s="199"/>
      <c r="I16" s="85" t="s">
        <v>18</v>
      </c>
      <c r="J16" s="189"/>
    </row>
    <row r="17" spans="1:10" ht="26.1" customHeight="1" x14ac:dyDescent="0.15">
      <c r="A17" s="17">
        <v>7</v>
      </c>
      <c r="B17" s="18" t="s">
        <v>29</v>
      </c>
      <c r="C17" s="18" t="s">
        <v>16</v>
      </c>
      <c r="D17" s="118" t="s">
        <v>30</v>
      </c>
      <c r="E17" s="32"/>
      <c r="F17" s="84">
        <v>810180</v>
      </c>
      <c r="G17" s="77" t="b">
        <v>0</v>
      </c>
      <c r="H17" s="199"/>
      <c r="I17" s="85" t="s">
        <v>18</v>
      </c>
      <c r="J17" s="189"/>
    </row>
    <row r="18" spans="1:10" ht="26.1" customHeight="1" x14ac:dyDescent="0.15">
      <c r="A18" s="17">
        <v>8</v>
      </c>
      <c r="B18" s="18" t="s">
        <v>31</v>
      </c>
      <c r="C18" s="18" t="s">
        <v>16</v>
      </c>
      <c r="D18" s="118" t="s">
        <v>32</v>
      </c>
      <c r="E18" s="32"/>
      <c r="F18" s="84">
        <v>818244</v>
      </c>
      <c r="G18" s="77" t="b">
        <v>1</v>
      </c>
      <c r="H18" s="199"/>
      <c r="I18" s="85" t="s">
        <v>18</v>
      </c>
      <c r="J18" s="189"/>
    </row>
    <row r="19" spans="1:10" ht="26.1" customHeight="1" x14ac:dyDescent="0.15">
      <c r="A19" s="17">
        <v>9</v>
      </c>
      <c r="B19" s="18" t="s">
        <v>33</v>
      </c>
      <c r="C19" s="18" t="s">
        <v>16</v>
      </c>
      <c r="D19" s="118" t="s">
        <v>34</v>
      </c>
      <c r="E19" s="32"/>
      <c r="F19" s="84">
        <v>761880</v>
      </c>
      <c r="G19" s="77" t="b">
        <v>0</v>
      </c>
      <c r="H19" s="199"/>
      <c r="I19" s="85" t="s">
        <v>18</v>
      </c>
      <c r="J19" s="189"/>
    </row>
    <row r="20" spans="1:10" ht="26.1" customHeight="1" x14ac:dyDescent="0.15">
      <c r="A20" s="17">
        <v>10</v>
      </c>
      <c r="B20" s="18" t="s">
        <v>35</v>
      </c>
      <c r="C20" s="18" t="s">
        <v>16</v>
      </c>
      <c r="D20" s="118" t="s">
        <v>36</v>
      </c>
      <c r="E20" s="32"/>
      <c r="F20" s="84">
        <v>859320</v>
      </c>
      <c r="G20" s="77" t="b">
        <v>0</v>
      </c>
      <c r="H20" s="199"/>
      <c r="I20" s="85" t="s">
        <v>18</v>
      </c>
      <c r="J20" s="189"/>
    </row>
    <row r="21" spans="1:10" ht="26.1" customHeight="1" x14ac:dyDescent="0.15">
      <c r="A21" s="17">
        <v>11</v>
      </c>
      <c r="B21" s="18" t="s">
        <v>37</v>
      </c>
      <c r="C21" s="18" t="s">
        <v>16</v>
      </c>
      <c r="D21" s="118" t="s">
        <v>38</v>
      </c>
      <c r="E21" s="32"/>
      <c r="F21" s="84">
        <v>334320</v>
      </c>
      <c r="G21" s="77" t="b">
        <v>0</v>
      </c>
      <c r="H21" s="199"/>
      <c r="I21" s="85" t="s">
        <v>13</v>
      </c>
      <c r="J21" s="189"/>
    </row>
    <row r="22" spans="1:10" ht="26.1" customHeight="1" x14ac:dyDescent="0.15">
      <c r="A22" s="17">
        <v>12</v>
      </c>
      <c r="B22" s="18" t="s">
        <v>39</v>
      </c>
      <c r="C22" s="18" t="s">
        <v>40</v>
      </c>
      <c r="D22" s="196" t="s">
        <v>41</v>
      </c>
      <c r="E22" s="32"/>
      <c r="F22" s="84">
        <v>303744</v>
      </c>
      <c r="G22" s="77" t="b">
        <v>0</v>
      </c>
      <c r="H22" s="200" t="s">
        <v>42</v>
      </c>
      <c r="I22" s="85" t="s">
        <v>18</v>
      </c>
      <c r="J22" s="190" t="s">
        <v>43</v>
      </c>
    </row>
    <row r="23" spans="1:10" ht="26.1" customHeight="1" x14ac:dyDescent="0.15">
      <c r="A23" s="17">
        <v>13</v>
      </c>
      <c r="B23" s="18" t="s">
        <v>44</v>
      </c>
      <c r="C23" s="18" t="s">
        <v>40</v>
      </c>
      <c r="D23" s="118" t="s">
        <v>45</v>
      </c>
      <c r="E23" s="32"/>
      <c r="F23" s="84">
        <v>324128</v>
      </c>
      <c r="G23" s="77" t="b">
        <v>0</v>
      </c>
      <c r="H23" s="199"/>
      <c r="I23" s="85" t="s">
        <v>18</v>
      </c>
      <c r="J23" s="189"/>
    </row>
    <row r="24" spans="1:10" ht="26.1" customHeight="1" x14ac:dyDescent="0.15">
      <c r="A24" s="17">
        <v>14</v>
      </c>
      <c r="B24" s="18" t="s">
        <v>46</v>
      </c>
      <c r="C24" s="18" t="s">
        <v>40</v>
      </c>
      <c r="D24" s="118" t="s">
        <v>47</v>
      </c>
      <c r="E24" s="32"/>
      <c r="F24" s="84">
        <v>361312</v>
      </c>
      <c r="G24" s="77" t="b">
        <v>0</v>
      </c>
      <c r="H24" s="199"/>
      <c r="I24" s="85" t="s">
        <v>18</v>
      </c>
      <c r="J24" s="189"/>
    </row>
    <row r="25" spans="1:10" ht="26.1" customHeight="1" x14ac:dyDescent="0.15">
      <c r="A25" s="17">
        <v>15</v>
      </c>
      <c r="B25" s="18" t="s">
        <v>48</v>
      </c>
      <c r="C25" s="18" t="s">
        <v>40</v>
      </c>
      <c r="D25" s="118" t="s">
        <v>49</v>
      </c>
      <c r="E25" s="32"/>
      <c r="F25" s="84">
        <v>357056</v>
      </c>
      <c r="G25" s="77" t="b">
        <v>0</v>
      </c>
      <c r="H25" s="199"/>
      <c r="I25" s="85" t="s">
        <v>18</v>
      </c>
      <c r="J25" s="189"/>
    </row>
    <row r="26" spans="1:10" ht="26.1" customHeight="1" x14ac:dyDescent="0.15">
      <c r="A26" s="17">
        <v>16</v>
      </c>
      <c r="B26" s="18" t="s">
        <v>50</v>
      </c>
      <c r="C26" s="18" t="s">
        <v>40</v>
      </c>
      <c r="D26" s="118" t="s">
        <v>51</v>
      </c>
      <c r="E26" s="32"/>
      <c r="F26" s="84">
        <v>361536</v>
      </c>
      <c r="G26" s="77" t="b">
        <v>0</v>
      </c>
      <c r="H26" s="199"/>
      <c r="I26" s="85" t="s">
        <v>18</v>
      </c>
      <c r="J26" s="189"/>
    </row>
    <row r="27" spans="1:10" ht="26.1" customHeight="1" x14ac:dyDescent="0.15">
      <c r="A27" s="17">
        <v>17</v>
      </c>
      <c r="B27" s="18" t="s">
        <v>52</v>
      </c>
      <c r="C27" s="18" t="s">
        <v>40</v>
      </c>
      <c r="D27" s="118" t="s">
        <v>312</v>
      </c>
      <c r="E27" s="32"/>
      <c r="F27" s="84">
        <v>416416</v>
      </c>
      <c r="G27" s="77" t="b">
        <v>0</v>
      </c>
      <c r="H27" s="200"/>
      <c r="I27" s="85" t="s">
        <v>18</v>
      </c>
      <c r="J27" s="190" t="s">
        <v>53</v>
      </c>
    </row>
    <row r="28" spans="1:10" ht="26.1" customHeight="1" x14ac:dyDescent="0.15">
      <c r="A28" s="17">
        <v>18</v>
      </c>
      <c r="B28" s="18" t="s">
        <v>54</v>
      </c>
      <c r="C28" s="18" t="s">
        <v>40</v>
      </c>
      <c r="D28" s="118" t="s">
        <v>55</v>
      </c>
      <c r="E28" s="32"/>
      <c r="F28" s="84">
        <v>380464</v>
      </c>
      <c r="G28" s="77" t="b">
        <v>0</v>
      </c>
      <c r="H28" s="199" t="s">
        <v>56</v>
      </c>
      <c r="I28" s="85" t="s">
        <v>13</v>
      </c>
      <c r="J28" s="189"/>
    </row>
    <row r="29" spans="1:10" ht="26.1" customHeight="1" x14ac:dyDescent="0.15">
      <c r="A29" s="17">
        <v>19</v>
      </c>
      <c r="B29" s="18" t="s">
        <v>57</v>
      </c>
      <c r="C29" s="18" t="s">
        <v>40</v>
      </c>
      <c r="D29" s="118" t="s">
        <v>58</v>
      </c>
      <c r="E29" s="32"/>
      <c r="F29" s="84">
        <v>372288</v>
      </c>
      <c r="G29" s="77" t="b">
        <v>0</v>
      </c>
      <c r="H29" s="199"/>
      <c r="I29" s="85" t="s">
        <v>18</v>
      </c>
      <c r="J29" s="189"/>
    </row>
    <row r="30" spans="1:10" ht="26.1" customHeight="1" x14ac:dyDescent="0.15">
      <c r="A30" s="17">
        <v>20</v>
      </c>
      <c r="B30" s="18" t="s">
        <v>351</v>
      </c>
      <c r="C30" s="18" t="s">
        <v>40</v>
      </c>
      <c r="D30" s="118" t="s">
        <v>349</v>
      </c>
      <c r="E30" s="32"/>
      <c r="F30" s="84">
        <v>362096</v>
      </c>
      <c r="G30" s="77" t="b">
        <v>0</v>
      </c>
      <c r="H30" s="199"/>
      <c r="I30" s="85" t="s">
        <v>13</v>
      </c>
      <c r="J30" s="189"/>
    </row>
    <row r="31" spans="1:10" ht="26.1" customHeight="1" x14ac:dyDescent="0.15">
      <c r="A31" s="17">
        <v>21</v>
      </c>
      <c r="B31" s="18" t="s">
        <v>59</v>
      </c>
      <c r="C31" s="18" t="s">
        <v>40</v>
      </c>
      <c r="D31" s="118" t="s">
        <v>60</v>
      </c>
      <c r="E31" s="32"/>
      <c r="F31" s="84">
        <v>211400</v>
      </c>
      <c r="G31" s="77" t="b">
        <v>0</v>
      </c>
      <c r="H31" s="200" t="s">
        <v>42</v>
      </c>
      <c r="I31" s="85" t="s">
        <v>13</v>
      </c>
      <c r="J31" s="189" t="s">
        <v>61</v>
      </c>
    </row>
    <row r="32" spans="1:10" ht="26.1" customHeight="1" x14ac:dyDescent="0.15">
      <c r="A32" s="17">
        <v>22</v>
      </c>
      <c r="B32" s="18" t="s">
        <v>62</v>
      </c>
      <c r="C32" s="18" t="s">
        <v>40</v>
      </c>
      <c r="D32" s="118" t="s">
        <v>63</v>
      </c>
      <c r="E32" s="32"/>
      <c r="F32" s="84">
        <v>252000</v>
      </c>
      <c r="G32" s="77" t="b">
        <v>0</v>
      </c>
      <c r="H32" s="200" t="s">
        <v>42</v>
      </c>
      <c r="I32" s="85" t="s">
        <v>13</v>
      </c>
      <c r="J32" s="189" t="s">
        <v>61</v>
      </c>
    </row>
    <row r="33" spans="1:10" ht="26.1" customHeight="1" x14ac:dyDescent="0.15">
      <c r="A33" s="19">
        <v>23</v>
      </c>
      <c r="B33" s="20" t="s">
        <v>64</v>
      </c>
      <c r="C33" s="20" t="s">
        <v>65</v>
      </c>
      <c r="D33" s="118" t="s">
        <v>66</v>
      </c>
      <c r="E33" s="33"/>
      <c r="F33" s="84">
        <v>440160</v>
      </c>
      <c r="G33" s="77" t="b">
        <v>0</v>
      </c>
      <c r="H33" s="201"/>
      <c r="I33" s="85" t="s">
        <v>13</v>
      </c>
      <c r="J33" s="189"/>
    </row>
    <row r="34" spans="1:10" ht="26.1" customHeight="1" x14ac:dyDescent="0.15">
      <c r="A34" s="19">
        <v>24</v>
      </c>
      <c r="B34" s="20" t="s">
        <v>67</v>
      </c>
      <c r="C34" s="20" t="s">
        <v>65</v>
      </c>
      <c r="D34" s="172" t="s">
        <v>68</v>
      </c>
      <c r="E34" s="33"/>
      <c r="F34" s="84">
        <v>358064</v>
      </c>
      <c r="G34" s="77" t="b">
        <v>0</v>
      </c>
      <c r="H34" s="201"/>
      <c r="I34" s="85" t="s">
        <v>13</v>
      </c>
      <c r="J34" s="191"/>
    </row>
    <row r="35" spans="1:10" ht="26.1" customHeight="1" x14ac:dyDescent="0.15">
      <c r="A35" s="19">
        <v>25</v>
      </c>
      <c r="B35" s="20" t="s">
        <v>69</v>
      </c>
      <c r="C35" s="20" t="s">
        <v>65</v>
      </c>
      <c r="D35" s="172" t="s">
        <v>70</v>
      </c>
      <c r="E35" s="33"/>
      <c r="F35" s="84">
        <v>206976</v>
      </c>
      <c r="G35" s="77" t="b">
        <v>0</v>
      </c>
      <c r="H35" s="201"/>
      <c r="I35" s="85" t="s">
        <v>18</v>
      </c>
      <c r="J35" s="191"/>
    </row>
    <row r="36" spans="1:10" ht="26.1" customHeight="1" x14ac:dyDescent="0.15">
      <c r="A36" s="19">
        <v>26</v>
      </c>
      <c r="B36" s="20" t="s">
        <v>71</v>
      </c>
      <c r="C36" s="20" t="s">
        <v>72</v>
      </c>
      <c r="D36" s="118" t="s">
        <v>73</v>
      </c>
      <c r="E36" s="33"/>
      <c r="F36" s="84">
        <v>240240</v>
      </c>
      <c r="G36" s="77" t="b">
        <v>0</v>
      </c>
      <c r="H36" s="201"/>
      <c r="I36" s="85" t="s">
        <v>13</v>
      </c>
      <c r="J36" s="189"/>
    </row>
    <row r="37" spans="1:10" ht="26.1" customHeight="1" x14ac:dyDescent="0.15">
      <c r="A37" s="36">
        <v>27</v>
      </c>
      <c r="B37" s="37" t="s">
        <v>74</v>
      </c>
      <c r="C37" s="37" t="s">
        <v>72</v>
      </c>
      <c r="D37" s="172" t="s">
        <v>75</v>
      </c>
      <c r="E37" s="38"/>
      <c r="F37" s="84">
        <v>114912</v>
      </c>
      <c r="G37" s="77" t="b">
        <v>0</v>
      </c>
      <c r="H37" s="202"/>
      <c r="I37" s="85" t="s">
        <v>13</v>
      </c>
      <c r="J37" s="191"/>
    </row>
    <row r="38" spans="1:10" ht="26.1" customHeight="1" x14ac:dyDescent="0.15">
      <c r="A38" s="36">
        <v>28</v>
      </c>
      <c r="B38" s="37" t="s">
        <v>76</v>
      </c>
      <c r="C38" s="37" t="s">
        <v>72</v>
      </c>
      <c r="D38" s="172" t="s">
        <v>77</v>
      </c>
      <c r="E38" s="38"/>
      <c r="F38" s="84">
        <v>152695</v>
      </c>
      <c r="G38" s="77" t="b">
        <v>0</v>
      </c>
      <c r="H38" s="202"/>
      <c r="I38" s="85" t="s">
        <v>18</v>
      </c>
      <c r="J38" s="191"/>
    </row>
    <row r="39" spans="1:10" ht="26.1" customHeight="1" x14ac:dyDescent="0.15">
      <c r="A39" s="36">
        <v>29</v>
      </c>
      <c r="B39" s="37" t="s">
        <v>78</v>
      </c>
      <c r="C39" s="37" t="s">
        <v>79</v>
      </c>
      <c r="D39" s="118" t="s">
        <v>80</v>
      </c>
      <c r="E39" s="38"/>
      <c r="F39" s="84">
        <v>513408</v>
      </c>
      <c r="G39" s="77" t="b">
        <v>0</v>
      </c>
      <c r="H39" s="202"/>
      <c r="I39" s="85" t="s">
        <v>18</v>
      </c>
      <c r="J39" s="189"/>
    </row>
    <row r="40" spans="1:10" ht="26.1" customHeight="1" x14ac:dyDescent="0.15">
      <c r="A40" s="36">
        <v>30</v>
      </c>
      <c r="B40" s="37" t="s">
        <v>81</v>
      </c>
      <c r="C40" s="37" t="s">
        <v>79</v>
      </c>
      <c r="D40" s="196" t="s">
        <v>313</v>
      </c>
      <c r="E40" s="38"/>
      <c r="F40" s="84">
        <v>356966</v>
      </c>
      <c r="G40" s="77" t="b">
        <v>0</v>
      </c>
      <c r="H40" s="200" t="s">
        <v>42</v>
      </c>
      <c r="I40" s="85" t="s">
        <v>18</v>
      </c>
      <c r="J40" s="189" t="s">
        <v>83</v>
      </c>
    </row>
    <row r="41" spans="1:10" ht="26.1" customHeight="1" x14ac:dyDescent="0.15">
      <c r="A41" s="36">
        <v>31</v>
      </c>
      <c r="B41" s="37" t="s">
        <v>84</v>
      </c>
      <c r="C41" s="37" t="s">
        <v>79</v>
      </c>
      <c r="D41" s="118" t="s">
        <v>85</v>
      </c>
      <c r="E41" s="38"/>
      <c r="F41" s="84">
        <v>289497</v>
      </c>
      <c r="G41" s="77" t="b">
        <v>0</v>
      </c>
      <c r="H41" s="202"/>
      <c r="I41" s="85" t="s">
        <v>18</v>
      </c>
      <c r="J41" s="189"/>
    </row>
    <row r="42" spans="1:10" ht="26.1" customHeight="1" x14ac:dyDescent="0.15">
      <c r="A42" s="36">
        <v>32</v>
      </c>
      <c r="B42" s="37" t="s">
        <v>86</v>
      </c>
      <c r="C42" s="37" t="s">
        <v>79</v>
      </c>
      <c r="D42" s="118" t="s">
        <v>87</v>
      </c>
      <c r="E42" s="38"/>
      <c r="F42" s="84">
        <v>293540</v>
      </c>
      <c r="G42" s="77" t="b">
        <v>0</v>
      </c>
      <c r="H42" s="202"/>
      <c r="I42" s="85" t="s">
        <v>18</v>
      </c>
      <c r="J42" s="189"/>
    </row>
    <row r="43" spans="1:10" ht="26.1" customHeight="1" x14ac:dyDescent="0.15">
      <c r="A43" s="36">
        <v>33</v>
      </c>
      <c r="B43" s="37" t="s">
        <v>88</v>
      </c>
      <c r="C43" s="37" t="s">
        <v>89</v>
      </c>
      <c r="D43" s="118" t="s">
        <v>90</v>
      </c>
      <c r="E43" s="38"/>
      <c r="F43" s="84">
        <v>448280</v>
      </c>
      <c r="G43" s="77" t="b">
        <v>0</v>
      </c>
      <c r="H43" s="202"/>
      <c r="I43" s="85" t="s">
        <v>18</v>
      </c>
      <c r="J43" s="189"/>
    </row>
    <row r="44" spans="1:10" ht="26.1" customHeight="1" x14ac:dyDescent="0.15">
      <c r="A44" s="36">
        <v>34</v>
      </c>
      <c r="B44" s="37" t="s">
        <v>91</v>
      </c>
      <c r="C44" s="37" t="s">
        <v>89</v>
      </c>
      <c r="D44" s="118" t="s">
        <v>92</v>
      </c>
      <c r="E44" s="38"/>
      <c r="F44" s="84">
        <v>201600</v>
      </c>
      <c r="G44" s="77" t="b">
        <v>0</v>
      </c>
      <c r="H44" s="202"/>
      <c r="I44" s="85" t="s">
        <v>18</v>
      </c>
      <c r="J44" s="189"/>
    </row>
    <row r="45" spans="1:10" ht="26.1" customHeight="1" x14ac:dyDescent="0.15">
      <c r="A45" s="36">
        <v>35</v>
      </c>
      <c r="B45" s="37" t="s">
        <v>93</v>
      </c>
      <c r="C45" s="37" t="s">
        <v>89</v>
      </c>
      <c r="D45" s="118" t="s">
        <v>94</v>
      </c>
      <c r="E45" s="38"/>
      <c r="F45" s="84">
        <v>446768</v>
      </c>
      <c r="G45" s="77" t="b">
        <v>0</v>
      </c>
      <c r="H45" s="202"/>
      <c r="I45" s="85" t="s">
        <v>18</v>
      </c>
      <c r="J45" s="189"/>
    </row>
    <row r="46" spans="1:10" ht="26.1" customHeight="1" x14ac:dyDescent="0.15">
      <c r="A46" s="36">
        <v>36</v>
      </c>
      <c r="B46" s="37" t="s">
        <v>95</v>
      </c>
      <c r="C46" s="37" t="s">
        <v>89</v>
      </c>
      <c r="D46" s="196" t="s">
        <v>96</v>
      </c>
      <c r="E46" s="38"/>
      <c r="F46" s="84">
        <v>224840</v>
      </c>
      <c r="G46" s="77" t="b">
        <v>0</v>
      </c>
      <c r="H46" s="200" t="s">
        <v>42</v>
      </c>
      <c r="I46" s="85" t="s">
        <v>18</v>
      </c>
      <c r="J46" s="189" t="s">
        <v>97</v>
      </c>
    </row>
    <row r="47" spans="1:10" ht="26.1" customHeight="1" x14ac:dyDescent="0.15">
      <c r="A47" s="36">
        <v>37</v>
      </c>
      <c r="B47" s="37" t="s">
        <v>98</v>
      </c>
      <c r="C47" s="37" t="s">
        <v>89</v>
      </c>
      <c r="D47" s="118" t="s">
        <v>99</v>
      </c>
      <c r="E47" s="38"/>
      <c r="F47" s="84">
        <v>520800</v>
      </c>
      <c r="G47" s="77" t="b">
        <v>0</v>
      </c>
      <c r="H47" s="202"/>
      <c r="I47" s="85" t="s">
        <v>13</v>
      </c>
      <c r="J47" s="189"/>
    </row>
    <row r="48" spans="1:10" ht="26.1" customHeight="1" x14ac:dyDescent="0.15">
      <c r="A48" s="36">
        <v>38</v>
      </c>
      <c r="B48" s="37" t="s">
        <v>100</v>
      </c>
      <c r="C48" s="37" t="s">
        <v>89</v>
      </c>
      <c r="D48" s="196" t="s">
        <v>101</v>
      </c>
      <c r="E48" s="38"/>
      <c r="F48" s="84">
        <v>313544</v>
      </c>
      <c r="G48" s="77" t="b">
        <v>0</v>
      </c>
      <c r="H48" s="200" t="s">
        <v>42</v>
      </c>
      <c r="I48" s="85" t="s">
        <v>13</v>
      </c>
      <c r="J48" s="189" t="s">
        <v>102</v>
      </c>
    </row>
    <row r="49" spans="1:10" ht="26.1" customHeight="1" x14ac:dyDescent="0.15">
      <c r="A49" s="36">
        <v>39</v>
      </c>
      <c r="B49" s="37" t="s">
        <v>103</v>
      </c>
      <c r="C49" s="37" t="s">
        <v>89</v>
      </c>
      <c r="D49" s="118" t="s">
        <v>104</v>
      </c>
      <c r="E49" s="38"/>
      <c r="F49" s="84">
        <v>154280</v>
      </c>
      <c r="G49" s="77" t="b">
        <v>0</v>
      </c>
      <c r="H49" s="202"/>
      <c r="I49" s="85" t="s">
        <v>18</v>
      </c>
      <c r="J49" s="189"/>
    </row>
    <row r="50" spans="1:10" ht="26.1" customHeight="1" x14ac:dyDescent="0.15">
      <c r="A50" s="36">
        <v>40</v>
      </c>
      <c r="B50" s="37" t="s">
        <v>105</v>
      </c>
      <c r="C50" s="37" t="s">
        <v>106</v>
      </c>
      <c r="D50" s="118" t="s">
        <v>107</v>
      </c>
      <c r="E50" s="38"/>
      <c r="F50" s="84">
        <v>420000</v>
      </c>
      <c r="G50" s="77" t="b">
        <v>0</v>
      </c>
      <c r="H50" s="202"/>
      <c r="I50" s="85" t="s">
        <v>18</v>
      </c>
      <c r="J50" s="189"/>
    </row>
    <row r="51" spans="1:10" ht="26.1" customHeight="1" x14ac:dyDescent="0.15">
      <c r="A51" s="36">
        <v>41</v>
      </c>
      <c r="B51" s="37" t="s">
        <v>108</v>
      </c>
      <c r="C51" s="37" t="s">
        <v>109</v>
      </c>
      <c r="D51" s="118" t="s">
        <v>110</v>
      </c>
      <c r="E51" s="38"/>
      <c r="F51" s="84">
        <v>420000</v>
      </c>
      <c r="G51" s="77" t="b">
        <v>0</v>
      </c>
      <c r="H51" s="202"/>
      <c r="I51" s="85" t="s">
        <v>13</v>
      </c>
      <c r="J51" s="189"/>
    </row>
    <row r="52" spans="1:10" ht="26.1" customHeight="1" x14ac:dyDescent="0.15">
      <c r="A52" s="36">
        <v>42</v>
      </c>
      <c r="B52" s="37" t="s">
        <v>111</v>
      </c>
      <c r="C52" s="37" t="s">
        <v>109</v>
      </c>
      <c r="D52" s="118" t="s">
        <v>112</v>
      </c>
      <c r="E52" s="38"/>
      <c r="F52" s="84">
        <v>210000</v>
      </c>
      <c r="G52" s="77" t="b">
        <v>0</v>
      </c>
      <c r="H52" s="202"/>
      <c r="I52" s="85" t="s">
        <v>18</v>
      </c>
      <c r="J52" s="189"/>
    </row>
    <row r="53" spans="1:10" ht="26.1" customHeight="1" x14ac:dyDescent="0.15">
      <c r="A53" s="36">
        <v>43</v>
      </c>
      <c r="B53" s="37" t="s">
        <v>113</v>
      </c>
      <c r="C53" s="37" t="s">
        <v>114</v>
      </c>
      <c r="D53" s="118" t="s">
        <v>115</v>
      </c>
      <c r="E53" s="38"/>
      <c r="F53" s="84">
        <v>277200</v>
      </c>
      <c r="G53" s="77" t="b">
        <v>0</v>
      </c>
      <c r="H53" s="202"/>
      <c r="I53" s="85" t="s">
        <v>18</v>
      </c>
      <c r="J53" s="189"/>
    </row>
    <row r="54" spans="1:10" ht="26.1" customHeight="1" x14ac:dyDescent="0.15">
      <c r="A54" s="36">
        <v>44</v>
      </c>
      <c r="B54" s="37" t="s">
        <v>116</v>
      </c>
      <c r="C54" s="37" t="s">
        <v>114</v>
      </c>
      <c r="D54" s="118" t="s">
        <v>117</v>
      </c>
      <c r="E54" s="38"/>
      <c r="F54" s="84">
        <v>626220</v>
      </c>
      <c r="G54" s="77" t="b">
        <v>0</v>
      </c>
      <c r="H54" s="202"/>
      <c r="I54" s="85" t="s">
        <v>13</v>
      </c>
      <c r="J54" s="189"/>
    </row>
    <row r="55" spans="1:10" ht="26.1" customHeight="1" x14ac:dyDescent="0.15">
      <c r="A55" s="36">
        <v>45</v>
      </c>
      <c r="B55" s="37" t="s">
        <v>118</v>
      </c>
      <c r="C55" s="37" t="s">
        <v>114</v>
      </c>
      <c r="D55" s="173" t="s">
        <v>119</v>
      </c>
      <c r="E55" s="38"/>
      <c r="F55" s="84">
        <v>218400</v>
      </c>
      <c r="G55" s="77" t="b">
        <v>0</v>
      </c>
      <c r="H55" s="202"/>
      <c r="I55" s="85" t="s">
        <v>13</v>
      </c>
      <c r="J55" s="192"/>
    </row>
    <row r="56" spans="1:10" ht="26.1" customHeight="1" x14ac:dyDescent="0.15">
      <c r="A56" s="36">
        <v>46</v>
      </c>
      <c r="B56" s="37" t="s">
        <v>120</v>
      </c>
      <c r="C56" s="37" t="s">
        <v>114</v>
      </c>
      <c r="D56" s="173" t="s">
        <v>121</v>
      </c>
      <c r="E56" s="38"/>
      <c r="F56" s="84">
        <v>352800</v>
      </c>
      <c r="G56" s="77" t="b">
        <v>0</v>
      </c>
      <c r="H56" s="202"/>
      <c r="I56" s="85" t="s">
        <v>18</v>
      </c>
      <c r="J56" s="192"/>
    </row>
    <row r="57" spans="1:10" ht="26.1" customHeight="1" x14ac:dyDescent="0.15">
      <c r="A57" s="36">
        <v>47</v>
      </c>
      <c r="B57" s="37" t="s">
        <v>122</v>
      </c>
      <c r="C57" s="37" t="s">
        <v>123</v>
      </c>
      <c r="D57" s="173" t="s">
        <v>124</v>
      </c>
      <c r="E57" s="38"/>
      <c r="F57" s="84">
        <v>395584</v>
      </c>
      <c r="G57" s="77" t="b">
        <v>0</v>
      </c>
      <c r="H57" s="202"/>
      <c r="I57" s="85" t="s">
        <v>18</v>
      </c>
      <c r="J57" s="192"/>
    </row>
    <row r="58" spans="1:10" ht="26.1" customHeight="1" x14ac:dyDescent="0.15">
      <c r="A58" s="36">
        <v>48</v>
      </c>
      <c r="B58" s="37" t="s">
        <v>125</v>
      </c>
      <c r="C58" s="37" t="s">
        <v>126</v>
      </c>
      <c r="D58" s="173" t="s">
        <v>127</v>
      </c>
      <c r="E58" s="38"/>
      <c r="F58" s="84">
        <v>375200</v>
      </c>
      <c r="G58" s="77" t="b">
        <v>0</v>
      </c>
      <c r="H58" s="202"/>
      <c r="I58" s="85" t="s">
        <v>18</v>
      </c>
      <c r="J58" s="192"/>
    </row>
    <row r="59" spans="1:10" ht="26.1" customHeight="1" x14ac:dyDescent="0.15">
      <c r="A59" s="36">
        <v>49</v>
      </c>
      <c r="B59" s="37" t="s">
        <v>128</v>
      </c>
      <c r="C59" s="37" t="s">
        <v>126</v>
      </c>
      <c r="D59" s="173" t="s">
        <v>129</v>
      </c>
      <c r="E59" s="38"/>
      <c r="F59" s="84">
        <v>388640</v>
      </c>
      <c r="G59" s="77" t="b">
        <v>0</v>
      </c>
      <c r="H59" s="202"/>
      <c r="I59" s="85" t="s">
        <v>18</v>
      </c>
      <c r="J59" s="192"/>
    </row>
    <row r="60" spans="1:10" ht="26.1" customHeight="1" x14ac:dyDescent="0.15">
      <c r="A60" s="36">
        <v>50</v>
      </c>
      <c r="B60" s="37" t="s">
        <v>130</v>
      </c>
      <c r="C60" s="37" t="s">
        <v>126</v>
      </c>
      <c r="D60" s="173" t="s">
        <v>131</v>
      </c>
      <c r="E60" s="38"/>
      <c r="F60" s="84">
        <v>547680</v>
      </c>
      <c r="G60" s="77" t="b">
        <v>0</v>
      </c>
      <c r="H60" s="202"/>
      <c r="I60" s="85" t="s">
        <v>18</v>
      </c>
      <c r="J60" s="192"/>
    </row>
    <row r="61" spans="1:10" ht="26.1" customHeight="1" x14ac:dyDescent="0.15">
      <c r="A61" s="36">
        <v>51</v>
      </c>
      <c r="B61" s="37" t="s">
        <v>132</v>
      </c>
      <c r="C61" s="37" t="s">
        <v>126</v>
      </c>
      <c r="D61" s="173" t="s">
        <v>133</v>
      </c>
      <c r="E61" s="38"/>
      <c r="F61" s="84">
        <v>501760</v>
      </c>
      <c r="G61" s="77" t="b">
        <v>0</v>
      </c>
      <c r="H61" s="202"/>
      <c r="I61" s="85" t="s">
        <v>18</v>
      </c>
      <c r="J61" s="192"/>
    </row>
    <row r="62" spans="1:10" ht="26.1" customHeight="1" x14ac:dyDescent="0.15">
      <c r="A62" s="36">
        <v>52</v>
      </c>
      <c r="B62" s="37" t="s">
        <v>134</v>
      </c>
      <c r="C62" s="37" t="s">
        <v>135</v>
      </c>
      <c r="D62" s="173" t="s">
        <v>136</v>
      </c>
      <c r="E62" s="38"/>
      <c r="F62" s="84">
        <v>352800</v>
      </c>
      <c r="G62" s="77" t="b">
        <v>0</v>
      </c>
      <c r="H62" s="202"/>
      <c r="I62" s="85" t="s">
        <v>18</v>
      </c>
      <c r="J62" s="192"/>
    </row>
    <row r="63" spans="1:10" ht="26.1" customHeight="1" x14ac:dyDescent="0.15">
      <c r="A63" s="36">
        <v>53</v>
      </c>
      <c r="B63" s="37" t="s">
        <v>137</v>
      </c>
      <c r="C63" s="37" t="s">
        <v>135</v>
      </c>
      <c r="D63" s="173" t="s">
        <v>138</v>
      </c>
      <c r="E63" s="38"/>
      <c r="F63" s="84">
        <v>515200</v>
      </c>
      <c r="G63" s="77" t="b">
        <v>0</v>
      </c>
      <c r="H63" s="202"/>
      <c r="I63" s="85" t="s">
        <v>18</v>
      </c>
      <c r="J63" s="192"/>
    </row>
    <row r="64" spans="1:10" ht="26.1" customHeight="1" x14ac:dyDescent="0.15">
      <c r="A64" s="36">
        <v>54</v>
      </c>
      <c r="B64" s="37" t="s">
        <v>139</v>
      </c>
      <c r="C64" s="37" t="s">
        <v>135</v>
      </c>
      <c r="D64" s="173" t="s">
        <v>140</v>
      </c>
      <c r="E64" s="38"/>
      <c r="F64" s="84">
        <v>444920</v>
      </c>
      <c r="G64" s="77" t="b">
        <v>0</v>
      </c>
      <c r="H64" s="202"/>
      <c r="I64" s="85" t="s">
        <v>18</v>
      </c>
      <c r="J64" s="192"/>
    </row>
    <row r="65" spans="1:10" ht="26.1" customHeight="1" x14ac:dyDescent="0.15">
      <c r="A65" s="36">
        <v>55</v>
      </c>
      <c r="B65" s="37" t="s">
        <v>141</v>
      </c>
      <c r="C65" s="37" t="s">
        <v>142</v>
      </c>
      <c r="D65" s="173" t="s">
        <v>143</v>
      </c>
      <c r="E65" s="38"/>
      <c r="F65" s="84">
        <v>305760</v>
      </c>
      <c r="G65" s="77" t="b">
        <v>0</v>
      </c>
      <c r="H65" s="202"/>
      <c r="I65" s="85" t="s">
        <v>18</v>
      </c>
      <c r="J65" s="192"/>
    </row>
    <row r="66" spans="1:10" ht="26.1" customHeight="1" x14ac:dyDescent="0.15">
      <c r="A66" s="36">
        <v>56</v>
      </c>
      <c r="B66" s="37" t="s">
        <v>144</v>
      </c>
      <c r="C66" s="37" t="s">
        <v>145</v>
      </c>
      <c r="D66" s="173" t="s">
        <v>146</v>
      </c>
      <c r="E66" s="38"/>
      <c r="F66" s="84">
        <v>417032</v>
      </c>
      <c r="G66" s="77" t="b">
        <v>0</v>
      </c>
      <c r="H66" s="202"/>
      <c r="I66" s="85" t="s">
        <v>18</v>
      </c>
      <c r="J66" s="192"/>
    </row>
    <row r="67" spans="1:10" ht="26.1" customHeight="1" x14ac:dyDescent="0.15">
      <c r="A67" s="36">
        <v>57</v>
      </c>
      <c r="B67" s="37" t="s">
        <v>147</v>
      </c>
      <c r="C67" s="37" t="s">
        <v>145</v>
      </c>
      <c r="D67" s="173" t="s">
        <v>148</v>
      </c>
      <c r="E67" s="38"/>
      <c r="F67" s="84">
        <v>369790</v>
      </c>
      <c r="G67" s="77" t="b">
        <v>0</v>
      </c>
      <c r="H67" s="202"/>
      <c r="I67" s="85" t="s">
        <v>13</v>
      </c>
      <c r="J67" s="193"/>
    </row>
    <row r="68" spans="1:10" ht="26.1" customHeight="1" x14ac:dyDescent="0.15">
      <c r="A68" s="36">
        <v>58</v>
      </c>
      <c r="B68" s="37" t="s">
        <v>149</v>
      </c>
      <c r="C68" s="37" t="s">
        <v>145</v>
      </c>
      <c r="D68" s="173" t="s">
        <v>150</v>
      </c>
      <c r="E68" s="38"/>
      <c r="F68" s="179">
        <v>558096</v>
      </c>
      <c r="G68" s="180" t="b">
        <v>0</v>
      </c>
      <c r="H68" s="201"/>
      <c r="I68" s="181" t="s">
        <v>13</v>
      </c>
      <c r="J68" s="193"/>
    </row>
    <row r="69" spans="1:10" ht="26.1" customHeight="1" x14ac:dyDescent="0.15">
      <c r="A69" s="36">
        <v>59</v>
      </c>
      <c r="B69" s="37" t="s">
        <v>151</v>
      </c>
      <c r="C69" s="37" t="s">
        <v>152</v>
      </c>
      <c r="D69" s="173" t="s">
        <v>153</v>
      </c>
      <c r="E69" s="38"/>
      <c r="F69" s="84">
        <v>374976</v>
      </c>
      <c r="G69" s="77" t="b">
        <v>0</v>
      </c>
      <c r="H69" s="203"/>
      <c r="I69" s="178" t="s">
        <v>18</v>
      </c>
      <c r="J69" s="194"/>
    </row>
    <row r="70" spans="1:10" ht="26.1" customHeight="1" x14ac:dyDescent="0.15">
      <c r="A70" s="21">
        <v>60</v>
      </c>
      <c r="B70" s="22" t="s">
        <v>154</v>
      </c>
      <c r="C70" s="22" t="s">
        <v>152</v>
      </c>
      <c r="D70" s="174" t="s">
        <v>155</v>
      </c>
      <c r="E70" s="119"/>
      <c r="F70" s="120">
        <v>607824</v>
      </c>
      <c r="G70" s="121" t="b">
        <v>0</v>
      </c>
      <c r="H70" s="204"/>
      <c r="I70" s="85" t="s">
        <v>18</v>
      </c>
      <c r="J70" s="195"/>
    </row>
    <row r="71" spans="1:10" ht="22.5" customHeight="1" x14ac:dyDescent="0.15">
      <c r="B71" s="39"/>
      <c r="C71" s="5"/>
      <c r="D71" s="186" t="s">
        <v>156</v>
      </c>
      <c r="E71" s="34"/>
    </row>
    <row r="72" spans="1:10" ht="24" customHeight="1" x14ac:dyDescent="0.35">
      <c r="D72" s="87" t="s">
        <v>157</v>
      </c>
      <c r="E72" s="88">
        <f>COUNTIF(G9:G70,TRUE)</f>
        <v>1</v>
      </c>
      <c r="F72" s="89">
        <f>SUMIF(G11:G70,TRUE,F11:F70)</f>
        <v>818244</v>
      </c>
    </row>
    <row r="73" spans="1:10" ht="10.5" customHeight="1" x14ac:dyDescent="0.35">
      <c r="F73" s="88"/>
    </row>
    <row r="74" spans="1:10" ht="48.75" customHeight="1" x14ac:dyDescent="0.35">
      <c r="F74" s="88"/>
    </row>
    <row r="75" spans="1:10" ht="24" customHeight="1" x14ac:dyDescent="0.35">
      <c r="A75" s="223" t="s">
        <v>346</v>
      </c>
      <c r="B75" s="224"/>
      <c r="C75" s="224"/>
      <c r="D75" s="224"/>
      <c r="E75" s="224"/>
      <c r="F75" s="224"/>
      <c r="G75" s="219"/>
      <c r="H75" s="220"/>
      <c r="I75" s="79"/>
      <c r="J75" s="79"/>
    </row>
    <row r="76" spans="1:10" ht="24" customHeight="1" x14ac:dyDescent="0.35">
      <c r="A76" s="225" t="s">
        <v>345</v>
      </c>
      <c r="B76" s="226"/>
      <c r="C76" s="226"/>
      <c r="D76" s="226"/>
      <c r="E76" s="226"/>
      <c r="F76" s="226"/>
      <c r="G76" s="226"/>
      <c r="H76" s="226"/>
      <c r="I76" s="226"/>
      <c r="J76" s="226"/>
    </row>
  </sheetData>
  <sheetProtection algorithmName="SHA-512" hashValue="YTGFz+ACE4/P4x9Sj4D6prKJIeMOafhFlNCiPd7fOxW8wIcBwpal/CLneW8J98wZhYjpBEBZMaS++SVbEwQ5aA==" saltValue="p1Sxcyby6d/JR2fgBrEQ/g==" spinCount="100000" sheet="1" objects="1" scenarios="1"/>
  <mergeCells count="4">
    <mergeCell ref="D9:H9"/>
    <mergeCell ref="A75:F75"/>
    <mergeCell ref="A76:J76"/>
    <mergeCell ref="E7:J8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19050</xdr:rowOff>
                  </from>
                  <to>
                    <xdr:col>5</xdr:col>
                    <xdr:colOff>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19050</xdr:rowOff>
                  </from>
                  <to>
                    <xdr:col>5</xdr:col>
                    <xdr:colOff>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10</xdr:row>
                    <xdr:rowOff>57150</xdr:rowOff>
                  </from>
                  <to>
                    <xdr:col>9</xdr:col>
                    <xdr:colOff>66675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47625</xdr:rowOff>
                  </from>
                  <to>
                    <xdr:col>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21</xdr:row>
                    <xdr:rowOff>57150</xdr:rowOff>
                  </from>
                  <to>
                    <xdr:col>9</xdr:col>
                    <xdr:colOff>66675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28</xdr:row>
                    <xdr:rowOff>57150</xdr:rowOff>
                  </from>
                  <to>
                    <xdr:col>9</xdr:col>
                    <xdr:colOff>66675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38100</xdr:rowOff>
                  </from>
                  <to>
                    <xdr:col>9</xdr:col>
                    <xdr:colOff>66675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57150</xdr:rowOff>
                  </from>
                  <to>
                    <xdr:col>9</xdr:col>
                    <xdr:colOff>66675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57150</xdr:rowOff>
                  </from>
                  <to>
                    <xdr:col>9</xdr:col>
                    <xdr:colOff>66675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47625</xdr:rowOff>
                  </from>
                  <to>
                    <xdr:col>9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9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49</xdr:row>
                    <xdr:rowOff>57150</xdr:rowOff>
                  </from>
                  <to>
                    <xdr:col>9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56</xdr:row>
                    <xdr:rowOff>28575</xdr:rowOff>
                  </from>
                  <to>
                    <xdr:col>9</xdr:col>
                    <xdr:colOff>66675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57150</xdr:rowOff>
                  </from>
                  <to>
                    <xdr:col>9</xdr:col>
                    <xdr:colOff>66675</xdr:colOff>
                    <xdr:row>66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47625</xdr:rowOff>
                  </from>
                  <to>
                    <xdr:col>9</xdr:col>
                    <xdr:colOff>66675</xdr:colOff>
                    <xdr:row>67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66675</xdr:rowOff>
                  </from>
                  <to>
                    <xdr:col>7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52</xdr:row>
                    <xdr:rowOff>57150</xdr:rowOff>
                  </from>
                  <to>
                    <xdr:col>9</xdr:col>
                    <xdr:colOff>66675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47625</xdr:rowOff>
                  </from>
                  <to>
                    <xdr:col>9</xdr:col>
                    <xdr:colOff>66675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47625</xdr:rowOff>
                  </from>
                  <to>
                    <xdr:col>9</xdr:col>
                    <xdr:colOff>66675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30</xdr:row>
                    <xdr:rowOff>66675</xdr:rowOff>
                  </from>
                  <to>
                    <xdr:col>7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7</xdr:col>
                    <xdr:colOff>638175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57150</xdr:rowOff>
                  </from>
                  <to>
                    <xdr:col>7</xdr:col>
                    <xdr:colOff>647700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7</xdr:col>
                    <xdr:colOff>647700</xdr:colOff>
                    <xdr:row>45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 x14ac:dyDescent="0.35"/>
  <cols>
    <col min="2" max="2" width="51.42578125" customWidth="1"/>
    <col min="3" max="3" width="5.85546875" style="90" customWidth="1"/>
    <col min="4" max="4" width="9.140625" style="116"/>
    <col min="5" max="5" width="51.42578125" customWidth="1"/>
  </cols>
  <sheetData>
    <row r="1" spans="1:5" ht="21.75" customHeight="1" x14ac:dyDescent="0.35">
      <c r="A1" s="90"/>
      <c r="B1" s="90"/>
      <c r="D1" s="235" t="s">
        <v>158</v>
      </c>
      <c r="E1" s="235"/>
    </row>
    <row r="2" spans="1:5" ht="17.25" customHeight="1" x14ac:dyDescent="0.35">
      <c r="A2" s="90"/>
      <c r="B2" s="90"/>
      <c r="C2" s="91"/>
      <c r="D2" s="92" t="s">
        <v>159</v>
      </c>
      <c r="E2" s="93" t="s">
        <v>160</v>
      </c>
    </row>
    <row r="3" spans="1:5" ht="17.25" customHeight="1" x14ac:dyDescent="0.35">
      <c r="A3" s="94"/>
      <c r="B3" s="95" t="s">
        <v>18</v>
      </c>
      <c r="C3" s="94"/>
      <c r="D3" s="236" t="s">
        <v>161</v>
      </c>
      <c r="E3" s="96" t="s">
        <v>162</v>
      </c>
    </row>
    <row r="4" spans="1:5" ht="17.25" customHeight="1" x14ac:dyDescent="0.35">
      <c r="A4" s="94"/>
      <c r="B4" s="95" t="s">
        <v>18</v>
      </c>
      <c r="C4" s="94"/>
      <c r="D4" s="237"/>
      <c r="E4" s="96" t="s">
        <v>163</v>
      </c>
    </row>
    <row r="5" spans="1:5" ht="17.25" customHeight="1" x14ac:dyDescent="0.35">
      <c r="A5" s="94"/>
      <c r="B5" s="95" t="s">
        <v>18</v>
      </c>
      <c r="C5" s="94"/>
      <c r="D5" s="237"/>
      <c r="E5" s="96" t="s">
        <v>164</v>
      </c>
    </row>
    <row r="6" spans="1:5" ht="17.25" customHeight="1" x14ac:dyDescent="0.35">
      <c r="A6" s="94"/>
      <c r="B6" s="95" t="s">
        <v>18</v>
      </c>
      <c r="C6" s="94"/>
      <c r="D6" s="237"/>
      <c r="E6" s="96" t="s">
        <v>165</v>
      </c>
    </row>
    <row r="7" spans="1:5" ht="17.25" customHeight="1" x14ac:dyDescent="0.35">
      <c r="A7" s="94"/>
      <c r="B7" s="95" t="s">
        <v>18</v>
      </c>
      <c r="C7" s="94"/>
      <c r="D7" s="237"/>
      <c r="E7" s="96" t="s">
        <v>166</v>
      </c>
    </row>
    <row r="8" spans="1:5" ht="17.25" customHeight="1" x14ac:dyDescent="0.35">
      <c r="A8" s="94"/>
      <c r="B8" s="95" t="s">
        <v>18</v>
      </c>
      <c r="C8" s="94"/>
      <c r="D8" s="237"/>
      <c r="E8" s="96" t="s">
        <v>167</v>
      </c>
    </row>
    <row r="9" spans="1:5" ht="17.25" customHeight="1" x14ac:dyDescent="0.35">
      <c r="A9" s="94"/>
      <c r="B9" s="95" t="s">
        <v>18</v>
      </c>
      <c r="C9" s="94"/>
      <c r="D9" s="237"/>
      <c r="E9" s="96" t="s">
        <v>168</v>
      </c>
    </row>
    <row r="10" spans="1:5" ht="17.25" customHeight="1" x14ac:dyDescent="0.35">
      <c r="A10" s="94"/>
      <c r="B10" s="95" t="s">
        <v>18</v>
      </c>
      <c r="C10" s="94"/>
      <c r="D10" s="237"/>
      <c r="E10" s="96" t="s">
        <v>169</v>
      </c>
    </row>
    <row r="11" spans="1:5" ht="17.25" customHeight="1" x14ac:dyDescent="0.35">
      <c r="A11" s="94"/>
      <c r="B11" s="95" t="s">
        <v>18</v>
      </c>
      <c r="C11" s="94"/>
      <c r="D11" s="237"/>
      <c r="E11" s="96" t="s">
        <v>170</v>
      </c>
    </row>
    <row r="12" spans="1:5" ht="17.25" customHeight="1" x14ac:dyDescent="0.35">
      <c r="A12" s="94"/>
      <c r="B12" s="95" t="s">
        <v>18</v>
      </c>
      <c r="C12" s="94"/>
      <c r="D12" s="237"/>
      <c r="E12" s="96" t="s">
        <v>171</v>
      </c>
    </row>
    <row r="13" spans="1:5" ht="17.25" customHeight="1" x14ac:dyDescent="0.35">
      <c r="A13" s="94"/>
      <c r="B13" s="95" t="s">
        <v>18</v>
      </c>
      <c r="C13" s="94"/>
      <c r="D13" s="237"/>
      <c r="E13" s="96" t="s">
        <v>172</v>
      </c>
    </row>
    <row r="14" spans="1:5" ht="17.25" customHeight="1" x14ac:dyDescent="0.35">
      <c r="A14" s="94"/>
      <c r="B14" s="95" t="s">
        <v>18</v>
      </c>
      <c r="C14" s="94"/>
      <c r="D14" s="237"/>
      <c r="E14" s="96" t="s">
        <v>173</v>
      </c>
    </row>
    <row r="15" spans="1:5" ht="17.25" customHeight="1" x14ac:dyDescent="0.35">
      <c r="A15" s="239" t="s">
        <v>174</v>
      </c>
      <c r="B15" s="239"/>
      <c r="C15" s="94"/>
      <c r="D15" s="237"/>
      <c r="E15" s="96" t="s">
        <v>175</v>
      </c>
    </row>
    <row r="16" spans="1:5" ht="17.25" customHeight="1" x14ac:dyDescent="0.35">
      <c r="A16" s="93" t="s">
        <v>159</v>
      </c>
      <c r="B16" s="93" t="s">
        <v>160</v>
      </c>
      <c r="C16" s="94"/>
      <c r="D16" s="237"/>
      <c r="E16" s="96" t="s">
        <v>176</v>
      </c>
    </row>
    <row r="17" spans="1:5" ht="17.25" customHeight="1" x14ac:dyDescent="0.35">
      <c r="A17" s="240" t="s">
        <v>177</v>
      </c>
      <c r="B17" s="97" t="s">
        <v>178</v>
      </c>
      <c r="C17" s="98" t="s">
        <v>179</v>
      </c>
      <c r="D17" s="237"/>
      <c r="E17" s="96" t="s">
        <v>180</v>
      </c>
    </row>
    <row r="18" spans="1:5" ht="17.25" customHeight="1" x14ac:dyDescent="0.35">
      <c r="A18" s="241"/>
      <c r="B18" s="99" t="s">
        <v>181</v>
      </c>
      <c r="C18" s="94"/>
      <c r="D18" s="237"/>
      <c r="E18" s="96" t="s">
        <v>182</v>
      </c>
    </row>
    <row r="19" spans="1:5" ht="17.25" customHeight="1" x14ac:dyDescent="0.35">
      <c r="A19" s="241"/>
      <c r="B19" s="99" t="s">
        <v>183</v>
      </c>
      <c r="C19" s="94"/>
      <c r="D19" s="237"/>
      <c r="E19" s="96" t="s">
        <v>184</v>
      </c>
    </row>
    <row r="20" spans="1:5" ht="17.25" customHeight="1" x14ac:dyDescent="0.35">
      <c r="A20" s="241"/>
      <c r="B20" s="99" t="s">
        <v>185</v>
      </c>
      <c r="C20" s="94"/>
      <c r="D20" s="237"/>
      <c r="E20" s="96" t="s">
        <v>186</v>
      </c>
    </row>
    <row r="21" spans="1:5" ht="17.25" customHeight="1" x14ac:dyDescent="0.35">
      <c r="A21" s="241"/>
      <c r="B21" s="99" t="s">
        <v>187</v>
      </c>
      <c r="C21" s="94"/>
      <c r="D21" s="237"/>
      <c r="E21" s="96" t="s">
        <v>188</v>
      </c>
    </row>
    <row r="22" spans="1:5" ht="17.25" customHeight="1" x14ac:dyDescent="0.35">
      <c r="A22" s="241"/>
      <c r="B22" s="99" t="s">
        <v>189</v>
      </c>
      <c r="C22" s="94"/>
      <c r="D22" s="237"/>
      <c r="E22" s="96" t="s">
        <v>190</v>
      </c>
    </row>
    <row r="23" spans="1:5" ht="17.25" customHeight="1" x14ac:dyDescent="0.35">
      <c r="A23" s="241"/>
      <c r="B23" s="99" t="s">
        <v>191</v>
      </c>
      <c r="C23" s="94"/>
      <c r="D23" s="237"/>
      <c r="E23" s="96" t="s">
        <v>192</v>
      </c>
    </row>
    <row r="24" spans="1:5" ht="17.25" customHeight="1" x14ac:dyDescent="0.35">
      <c r="A24" s="241"/>
      <c r="B24" s="99" t="s">
        <v>193</v>
      </c>
      <c r="C24" s="94"/>
      <c r="D24" s="237"/>
      <c r="E24" s="96" t="s">
        <v>194</v>
      </c>
    </row>
    <row r="25" spans="1:5" ht="17.25" customHeight="1" x14ac:dyDescent="0.35">
      <c r="A25" s="241"/>
      <c r="B25" s="99" t="s">
        <v>195</v>
      </c>
      <c r="C25" s="94"/>
      <c r="D25" s="237"/>
      <c r="E25" s="96" t="s">
        <v>196</v>
      </c>
    </row>
    <row r="26" spans="1:5" ht="17.25" customHeight="1" x14ac:dyDescent="0.35">
      <c r="A26" s="241"/>
      <c r="B26" s="99" t="s">
        <v>197</v>
      </c>
      <c r="C26" s="94"/>
      <c r="D26" s="237"/>
      <c r="E26" s="96" t="s">
        <v>198</v>
      </c>
    </row>
    <row r="27" spans="1:5" ht="17.25" customHeight="1" x14ac:dyDescent="0.35">
      <c r="A27" s="241"/>
      <c r="B27" s="99" t="s">
        <v>199</v>
      </c>
      <c r="C27" s="94"/>
      <c r="D27" s="237"/>
      <c r="E27" s="96" t="s">
        <v>200</v>
      </c>
    </row>
    <row r="28" spans="1:5" ht="17.25" customHeight="1" x14ac:dyDescent="0.35">
      <c r="A28" s="241"/>
      <c r="B28" s="99" t="s">
        <v>201</v>
      </c>
      <c r="C28" s="94"/>
      <c r="D28" s="237"/>
      <c r="E28" s="96" t="s">
        <v>202</v>
      </c>
    </row>
    <row r="29" spans="1:5" ht="17.25" customHeight="1" x14ac:dyDescent="0.35">
      <c r="A29" s="241"/>
      <c r="B29" s="99" t="s">
        <v>203</v>
      </c>
      <c r="C29" s="94"/>
      <c r="D29" s="237"/>
      <c r="E29" s="96" t="s">
        <v>204</v>
      </c>
    </row>
    <row r="30" spans="1:5" ht="17.25" customHeight="1" x14ac:dyDescent="0.35">
      <c r="A30" s="241"/>
      <c r="B30" s="99" t="s">
        <v>205</v>
      </c>
      <c r="C30" s="94"/>
      <c r="D30" s="237"/>
      <c r="E30" s="96" t="s">
        <v>206</v>
      </c>
    </row>
    <row r="31" spans="1:5" ht="17.25" customHeight="1" x14ac:dyDescent="0.35">
      <c r="A31" s="241"/>
      <c r="B31" s="99" t="s">
        <v>207</v>
      </c>
      <c r="C31" s="98" t="s">
        <v>179</v>
      </c>
      <c r="D31" s="237"/>
      <c r="E31" s="96" t="s">
        <v>208</v>
      </c>
    </row>
    <row r="32" spans="1:5" ht="17.25" customHeight="1" x14ac:dyDescent="0.35">
      <c r="A32" s="241"/>
      <c r="B32" s="99" t="s">
        <v>209</v>
      </c>
      <c r="C32" s="94"/>
      <c r="D32" s="237"/>
      <c r="E32" s="96" t="s">
        <v>210</v>
      </c>
    </row>
    <row r="33" spans="1:5" ht="17.25" customHeight="1" x14ac:dyDescent="0.35">
      <c r="A33" s="241"/>
      <c r="B33" s="99" t="s">
        <v>211</v>
      </c>
      <c r="C33" s="94"/>
      <c r="D33" s="237"/>
      <c r="E33" s="96" t="s">
        <v>212</v>
      </c>
    </row>
    <row r="34" spans="1:5" ht="17.25" customHeight="1" x14ac:dyDescent="0.35">
      <c r="A34" s="241"/>
      <c r="B34" s="99" t="s">
        <v>213</v>
      </c>
      <c r="C34" s="94"/>
      <c r="D34" s="237"/>
      <c r="E34" s="96" t="s">
        <v>214</v>
      </c>
    </row>
    <row r="35" spans="1:5" ht="17.25" customHeight="1" x14ac:dyDescent="0.35">
      <c r="A35" s="241"/>
      <c r="B35" s="99" t="s">
        <v>215</v>
      </c>
      <c r="C35" s="94"/>
      <c r="D35" s="237"/>
      <c r="E35" s="96" t="s">
        <v>216</v>
      </c>
    </row>
    <row r="36" spans="1:5" ht="17.25" customHeight="1" x14ac:dyDescent="0.35">
      <c r="A36" s="241"/>
      <c r="B36" s="99" t="s">
        <v>217</v>
      </c>
      <c r="C36" s="94"/>
      <c r="D36" s="238"/>
      <c r="E36" s="100" t="s">
        <v>218</v>
      </c>
    </row>
    <row r="37" spans="1:5" ht="17.25" customHeight="1" x14ac:dyDescent="0.35">
      <c r="A37" s="241"/>
      <c r="B37" s="99" t="s">
        <v>219</v>
      </c>
      <c r="C37" s="94"/>
      <c r="D37" s="236" t="s">
        <v>220</v>
      </c>
      <c r="E37" s="101" t="s">
        <v>221</v>
      </c>
    </row>
    <row r="38" spans="1:5" ht="17.25" customHeight="1" x14ac:dyDescent="0.35">
      <c r="A38" s="241"/>
      <c r="B38" s="99" t="s">
        <v>222</v>
      </c>
      <c r="C38" s="94"/>
      <c r="D38" s="237"/>
      <c r="E38" s="99" t="s">
        <v>223</v>
      </c>
    </row>
    <row r="39" spans="1:5" ht="17.25" customHeight="1" x14ac:dyDescent="0.35">
      <c r="A39" s="241"/>
      <c r="B39" s="99" t="s">
        <v>224</v>
      </c>
      <c r="C39" s="94"/>
      <c r="D39" s="237"/>
      <c r="E39" s="99" t="s">
        <v>225</v>
      </c>
    </row>
    <row r="40" spans="1:5" ht="17.25" customHeight="1" x14ac:dyDescent="0.35">
      <c r="A40" s="241"/>
      <c r="B40" s="99" t="s">
        <v>226</v>
      </c>
      <c r="C40" s="94"/>
      <c r="D40" s="237"/>
      <c r="E40" s="99" t="s">
        <v>227</v>
      </c>
    </row>
    <row r="41" spans="1:5" ht="17.25" customHeight="1" x14ac:dyDescent="0.35">
      <c r="A41" s="241"/>
      <c r="B41" s="99" t="s">
        <v>228</v>
      </c>
      <c r="C41" s="94"/>
      <c r="D41" s="237"/>
      <c r="E41" s="99" t="s">
        <v>229</v>
      </c>
    </row>
    <row r="42" spans="1:5" ht="17.25" customHeight="1" x14ac:dyDescent="0.35">
      <c r="A42" s="241"/>
      <c r="B42" s="99" t="s">
        <v>230</v>
      </c>
      <c r="C42" s="94"/>
      <c r="D42" s="237"/>
      <c r="E42" s="99" t="s">
        <v>231</v>
      </c>
    </row>
    <row r="43" spans="1:5" ht="17.25" customHeight="1" x14ac:dyDescent="0.35">
      <c r="A43" s="241"/>
      <c r="B43" s="99" t="s">
        <v>232</v>
      </c>
      <c r="C43" s="94"/>
      <c r="D43" s="237"/>
      <c r="E43" s="99" t="s">
        <v>233</v>
      </c>
    </row>
    <row r="44" spans="1:5" ht="17.25" customHeight="1" x14ac:dyDescent="0.35">
      <c r="A44" s="241"/>
      <c r="B44" s="99" t="s">
        <v>234</v>
      </c>
      <c r="C44" s="94"/>
      <c r="D44" s="237"/>
      <c r="E44" s="99" t="s">
        <v>235</v>
      </c>
    </row>
    <row r="45" spans="1:5" ht="17.25" customHeight="1" x14ac:dyDescent="0.35">
      <c r="A45" s="241"/>
      <c r="B45" s="99" t="s">
        <v>236</v>
      </c>
      <c r="C45" s="94"/>
      <c r="D45" s="237"/>
      <c r="E45" s="99" t="s">
        <v>237</v>
      </c>
    </row>
    <row r="46" spans="1:5" ht="17.25" customHeight="1" x14ac:dyDescent="0.35">
      <c r="A46" s="242"/>
      <c r="B46" s="102" t="s">
        <v>238</v>
      </c>
      <c r="C46" s="98" t="s">
        <v>179</v>
      </c>
      <c r="D46" s="237"/>
      <c r="E46" s="99" t="s">
        <v>239</v>
      </c>
    </row>
    <row r="47" spans="1:5" ht="17.25" customHeight="1" x14ac:dyDescent="0.35">
      <c r="A47" s="103"/>
      <c r="B47" s="104" t="s">
        <v>18</v>
      </c>
      <c r="C47" s="94"/>
      <c r="D47" s="237"/>
      <c r="E47" s="99" t="s">
        <v>240</v>
      </c>
    </row>
    <row r="48" spans="1:5" ht="17.25" customHeight="1" x14ac:dyDescent="0.35">
      <c r="A48" s="94"/>
      <c r="B48" s="95" t="s">
        <v>18</v>
      </c>
      <c r="C48" s="94"/>
      <c r="D48" s="237"/>
      <c r="E48" s="99" t="s">
        <v>241</v>
      </c>
    </row>
    <row r="49" spans="1:5" ht="17.25" customHeight="1" x14ac:dyDescent="0.35">
      <c r="A49" s="94"/>
      <c r="B49" s="95" t="s">
        <v>18</v>
      </c>
      <c r="C49" s="94"/>
      <c r="D49" s="237"/>
      <c r="E49" s="99" t="s">
        <v>242</v>
      </c>
    </row>
    <row r="50" spans="1:5" ht="17.25" customHeight="1" x14ac:dyDescent="0.35">
      <c r="A50" s="94"/>
      <c r="B50" s="95" t="s">
        <v>18</v>
      </c>
      <c r="C50" s="94"/>
      <c r="D50" s="237"/>
      <c r="E50" s="99" t="s">
        <v>243</v>
      </c>
    </row>
    <row r="51" spans="1:5" ht="17.25" customHeight="1" x14ac:dyDescent="0.35">
      <c r="A51" s="94"/>
      <c r="B51" s="95" t="s">
        <v>18</v>
      </c>
      <c r="C51" s="94"/>
      <c r="D51" s="237"/>
      <c r="E51" s="99" t="s">
        <v>244</v>
      </c>
    </row>
    <row r="52" spans="1:5" ht="17.25" customHeight="1" x14ac:dyDescent="0.35">
      <c r="A52" s="94"/>
      <c r="B52" s="95" t="s">
        <v>18</v>
      </c>
      <c r="C52" s="94"/>
      <c r="D52" s="237"/>
      <c r="E52" s="99" t="s">
        <v>245</v>
      </c>
    </row>
    <row r="53" spans="1:5" ht="17.25" customHeight="1" x14ac:dyDescent="0.35">
      <c r="A53" s="94"/>
      <c r="B53" s="95" t="s">
        <v>18</v>
      </c>
      <c r="C53" s="94"/>
      <c r="D53" s="237"/>
      <c r="E53" s="99" t="s">
        <v>246</v>
      </c>
    </row>
    <row r="54" spans="1:5" ht="17.25" customHeight="1" x14ac:dyDescent="0.35">
      <c r="A54" s="94"/>
      <c r="B54" s="95" t="s">
        <v>18</v>
      </c>
      <c r="C54" s="94"/>
      <c r="D54" s="237"/>
      <c r="E54" s="99" t="s">
        <v>247</v>
      </c>
    </row>
    <row r="55" spans="1:5" ht="17.25" customHeight="1" x14ac:dyDescent="0.35">
      <c r="A55" s="94"/>
      <c r="B55" s="95" t="s">
        <v>18</v>
      </c>
      <c r="C55" s="94"/>
      <c r="D55" s="237"/>
      <c r="E55" s="99" t="s">
        <v>248</v>
      </c>
    </row>
    <row r="56" spans="1:5" ht="17.25" customHeight="1" x14ac:dyDescent="0.35">
      <c r="A56" s="94"/>
      <c r="B56" s="95" t="s">
        <v>18</v>
      </c>
      <c r="C56" s="94"/>
      <c r="D56" s="237"/>
      <c r="E56" s="99" t="s">
        <v>249</v>
      </c>
    </row>
    <row r="57" spans="1:5" ht="17.25" customHeight="1" x14ac:dyDescent="0.35">
      <c r="A57" s="94"/>
      <c r="B57" s="95" t="s">
        <v>18</v>
      </c>
      <c r="C57" s="94"/>
      <c r="D57" s="237"/>
      <c r="E57" s="99" t="s">
        <v>250</v>
      </c>
    </row>
    <row r="58" spans="1:5" ht="17.25" customHeight="1" x14ac:dyDescent="0.35">
      <c r="A58" s="94"/>
      <c r="B58" s="95" t="s">
        <v>18</v>
      </c>
      <c r="C58" s="94"/>
      <c r="D58" s="237"/>
      <c r="E58" s="99" t="s">
        <v>251</v>
      </c>
    </row>
    <row r="59" spans="1:5" ht="17.25" customHeight="1" x14ac:dyDescent="0.35">
      <c r="A59" s="94"/>
      <c r="B59" s="95" t="s">
        <v>18</v>
      </c>
      <c r="C59" s="94"/>
      <c r="D59" s="237"/>
      <c r="E59" s="99" t="s">
        <v>252</v>
      </c>
    </row>
    <row r="60" spans="1:5" ht="17.25" customHeight="1" x14ac:dyDescent="0.35">
      <c r="A60" s="94"/>
      <c r="B60" s="95" t="s">
        <v>18</v>
      </c>
      <c r="C60" s="94"/>
      <c r="D60" s="237"/>
      <c r="E60" s="99" t="s">
        <v>253</v>
      </c>
    </row>
    <row r="61" spans="1:5" ht="17.25" customHeight="1" x14ac:dyDescent="0.35">
      <c r="A61" s="94"/>
      <c r="B61" s="95" t="s">
        <v>18</v>
      </c>
      <c r="C61" s="94"/>
      <c r="D61" s="237"/>
      <c r="E61" s="99" t="s">
        <v>254</v>
      </c>
    </row>
    <row r="62" spans="1:5" ht="17.25" customHeight="1" x14ac:dyDescent="0.35">
      <c r="A62" s="94"/>
      <c r="B62" s="95" t="s">
        <v>18</v>
      </c>
      <c r="C62" s="94"/>
      <c r="D62" s="237"/>
      <c r="E62" s="99" t="s">
        <v>255</v>
      </c>
    </row>
    <row r="63" spans="1:5" ht="17.25" customHeight="1" x14ac:dyDescent="0.35">
      <c r="A63" s="94"/>
      <c r="B63" s="95" t="s">
        <v>18</v>
      </c>
      <c r="C63" s="94"/>
      <c r="D63" s="237"/>
      <c r="E63" s="99" t="s">
        <v>256</v>
      </c>
    </row>
    <row r="64" spans="1:5" ht="17.25" customHeight="1" x14ac:dyDescent="0.35">
      <c r="A64" s="94"/>
      <c r="B64" s="95" t="s">
        <v>18</v>
      </c>
      <c r="C64" s="94"/>
      <c r="D64" s="237"/>
      <c r="E64" s="99" t="s">
        <v>257</v>
      </c>
    </row>
    <row r="65" spans="1:5" ht="17.25" customHeight="1" x14ac:dyDescent="0.35">
      <c r="A65" s="94"/>
      <c r="B65" s="95" t="s">
        <v>18</v>
      </c>
      <c r="C65" s="94"/>
      <c r="D65" s="237"/>
      <c r="E65" s="99" t="s">
        <v>258</v>
      </c>
    </row>
    <row r="66" spans="1:5" ht="17.25" customHeight="1" x14ac:dyDescent="0.35">
      <c r="A66" s="94"/>
      <c r="B66" s="95" t="s">
        <v>18</v>
      </c>
      <c r="C66" s="94"/>
      <c r="D66" s="237"/>
      <c r="E66" s="99" t="s">
        <v>259</v>
      </c>
    </row>
    <row r="67" spans="1:5" ht="17.25" customHeight="1" x14ac:dyDescent="0.35">
      <c r="A67" s="94"/>
      <c r="B67" s="95" t="s">
        <v>18</v>
      </c>
      <c r="C67" s="94"/>
      <c r="D67" s="237"/>
      <c r="E67" s="99" t="s">
        <v>260</v>
      </c>
    </row>
    <row r="68" spans="1:5" ht="17.25" customHeight="1" x14ac:dyDescent="0.35">
      <c r="A68" s="94"/>
      <c r="B68" s="95" t="s">
        <v>18</v>
      </c>
      <c r="C68" s="94"/>
      <c r="D68" s="237"/>
      <c r="E68" s="99" t="s">
        <v>261</v>
      </c>
    </row>
    <row r="69" spans="1:5" ht="17.25" customHeight="1" x14ac:dyDescent="0.35">
      <c r="A69" s="94"/>
      <c r="B69" s="95" t="s">
        <v>18</v>
      </c>
      <c r="C69" s="94"/>
      <c r="D69" s="237"/>
      <c r="E69" s="99" t="s">
        <v>262</v>
      </c>
    </row>
    <row r="70" spans="1:5" ht="17.25" customHeight="1" x14ac:dyDescent="0.35">
      <c r="A70" s="94"/>
      <c r="B70" s="95" t="s">
        <v>18</v>
      </c>
      <c r="C70" s="94"/>
      <c r="D70" s="237"/>
      <c r="E70" s="99" t="s">
        <v>263</v>
      </c>
    </row>
    <row r="71" spans="1:5" ht="17.25" customHeight="1" x14ac:dyDescent="0.35">
      <c r="A71" s="94"/>
      <c r="B71" s="95" t="s">
        <v>18</v>
      </c>
      <c r="C71" s="94"/>
      <c r="D71" s="244"/>
      <c r="E71" s="99" t="s">
        <v>264</v>
      </c>
    </row>
    <row r="72" spans="1:5" ht="17.25" customHeight="1" x14ac:dyDescent="0.35">
      <c r="A72" s="94"/>
      <c r="B72" s="95" t="s">
        <v>18</v>
      </c>
      <c r="C72" s="94"/>
      <c r="D72" s="244"/>
      <c r="E72" s="99" t="s">
        <v>265</v>
      </c>
    </row>
    <row r="73" spans="1:5" ht="17.25" customHeight="1" x14ac:dyDescent="0.35">
      <c r="A73" s="94"/>
      <c r="B73" s="95" t="s">
        <v>18</v>
      </c>
      <c r="C73" s="94"/>
      <c r="D73" s="244"/>
      <c r="E73" s="99" t="s">
        <v>266</v>
      </c>
    </row>
    <row r="74" spans="1:5" ht="17.25" customHeight="1" x14ac:dyDescent="0.35">
      <c r="A74" s="94"/>
      <c r="B74" s="95" t="s">
        <v>18</v>
      </c>
      <c r="C74" s="94"/>
      <c r="D74" s="245"/>
      <c r="E74" s="105" t="s">
        <v>267</v>
      </c>
    </row>
    <row r="75" spans="1:5" ht="35.25" customHeight="1" x14ac:dyDescent="0.35">
      <c r="A75" s="243" t="s">
        <v>174</v>
      </c>
      <c r="B75" s="243"/>
      <c r="D75" s="235" t="s">
        <v>158</v>
      </c>
      <c r="E75" s="235"/>
    </row>
    <row r="76" spans="1:5" ht="17.25" customHeight="1" x14ac:dyDescent="0.35">
      <c r="A76" s="93" t="s">
        <v>159</v>
      </c>
      <c r="B76" s="93" t="s">
        <v>160</v>
      </c>
      <c r="C76" s="106"/>
      <c r="D76" s="92" t="s">
        <v>159</v>
      </c>
      <c r="E76" s="93" t="s">
        <v>160</v>
      </c>
    </row>
    <row r="77" spans="1:5" ht="17.25" customHeight="1" x14ac:dyDescent="0.35">
      <c r="A77" s="229" t="s">
        <v>268</v>
      </c>
      <c r="B77" s="107" t="s">
        <v>269</v>
      </c>
      <c r="C77" s="98" t="s">
        <v>179</v>
      </c>
      <c r="D77" s="232" t="s">
        <v>270</v>
      </c>
      <c r="E77" s="108" t="s">
        <v>269</v>
      </c>
    </row>
    <row r="78" spans="1:5" ht="17.25" customHeight="1" x14ac:dyDescent="0.35">
      <c r="A78" s="230"/>
      <c r="B78" s="107" t="s">
        <v>271</v>
      </c>
      <c r="C78" s="109"/>
      <c r="D78" s="233"/>
      <c r="E78" s="107" t="s">
        <v>271</v>
      </c>
    </row>
    <row r="79" spans="1:5" ht="17.25" customHeight="1" x14ac:dyDescent="0.35">
      <c r="A79" s="230"/>
      <c r="B79" s="107" t="s">
        <v>272</v>
      </c>
      <c r="C79" s="109"/>
      <c r="D79" s="233"/>
      <c r="E79" s="107" t="s">
        <v>272</v>
      </c>
    </row>
    <row r="80" spans="1:5" ht="17.25" customHeight="1" x14ac:dyDescent="0.35">
      <c r="A80" s="230"/>
      <c r="B80" s="107" t="s">
        <v>273</v>
      </c>
      <c r="C80" s="109"/>
      <c r="D80" s="233"/>
      <c r="E80" s="107" t="s">
        <v>273</v>
      </c>
    </row>
    <row r="81" spans="1:5" ht="17.25" customHeight="1" x14ac:dyDescent="0.35">
      <c r="A81" s="230"/>
      <c r="B81" s="107" t="s">
        <v>274</v>
      </c>
      <c r="C81" s="109"/>
      <c r="D81" s="233"/>
      <c r="E81" s="107" t="s">
        <v>274</v>
      </c>
    </row>
    <row r="82" spans="1:5" ht="17.25" customHeight="1" x14ac:dyDescent="0.35">
      <c r="A82" s="230"/>
      <c r="B82" s="107" t="s">
        <v>275</v>
      </c>
      <c r="C82" s="109"/>
      <c r="D82" s="233"/>
      <c r="E82" s="107" t="s">
        <v>275</v>
      </c>
    </row>
    <row r="83" spans="1:5" ht="17.25" customHeight="1" x14ac:dyDescent="0.35">
      <c r="A83" s="230"/>
      <c r="B83" s="107" t="s">
        <v>276</v>
      </c>
      <c r="C83" s="109"/>
      <c r="D83" s="233"/>
      <c r="E83" s="107" t="s">
        <v>276</v>
      </c>
    </row>
    <row r="84" spans="1:5" ht="17.25" customHeight="1" x14ac:dyDescent="0.35">
      <c r="A84" s="230"/>
      <c r="B84" s="107" t="s">
        <v>277</v>
      </c>
      <c r="C84" s="109"/>
      <c r="D84" s="233"/>
      <c r="E84" s="107" t="s">
        <v>277</v>
      </c>
    </row>
    <row r="85" spans="1:5" ht="17.25" customHeight="1" x14ac:dyDescent="0.35">
      <c r="A85" s="230"/>
      <c r="B85" s="107" t="s">
        <v>278</v>
      </c>
      <c r="C85" s="109"/>
      <c r="D85" s="233"/>
      <c r="E85" s="107" t="s">
        <v>278</v>
      </c>
    </row>
    <row r="86" spans="1:5" ht="17.25" customHeight="1" x14ac:dyDescent="0.35">
      <c r="A86" s="230"/>
      <c r="B86" s="107" t="s">
        <v>279</v>
      </c>
      <c r="C86" s="109"/>
      <c r="D86" s="233"/>
      <c r="E86" s="107" t="s">
        <v>279</v>
      </c>
    </row>
    <row r="87" spans="1:5" ht="17.25" customHeight="1" x14ac:dyDescent="0.35">
      <c r="A87" s="230"/>
      <c r="B87" s="107" t="s">
        <v>280</v>
      </c>
      <c r="C87" s="109"/>
      <c r="D87" s="233"/>
      <c r="E87" s="107" t="s">
        <v>280</v>
      </c>
    </row>
    <row r="88" spans="1:5" ht="17.25" customHeight="1" x14ac:dyDescent="0.35">
      <c r="A88" s="230"/>
      <c r="B88" s="107" t="s">
        <v>281</v>
      </c>
      <c r="C88" s="109"/>
      <c r="D88" s="233"/>
      <c r="E88" s="107" t="s">
        <v>281</v>
      </c>
    </row>
    <row r="89" spans="1:5" ht="17.25" customHeight="1" x14ac:dyDescent="0.35">
      <c r="A89" s="230"/>
      <c r="B89" s="107" t="s">
        <v>282</v>
      </c>
      <c r="C89" s="109"/>
      <c r="D89" s="233"/>
      <c r="E89" s="107" t="s">
        <v>282</v>
      </c>
    </row>
    <row r="90" spans="1:5" ht="17.25" customHeight="1" x14ac:dyDescent="0.35">
      <c r="A90" s="230"/>
      <c r="B90" s="107" t="s">
        <v>283</v>
      </c>
      <c r="C90" s="109"/>
      <c r="D90" s="233"/>
      <c r="E90" s="107" t="s">
        <v>283</v>
      </c>
    </row>
    <row r="91" spans="1:5" ht="17.25" customHeight="1" x14ac:dyDescent="0.35">
      <c r="A91" s="230"/>
      <c r="B91" s="107" t="s">
        <v>284</v>
      </c>
      <c r="C91" s="98" t="s">
        <v>179</v>
      </c>
      <c r="D91" s="233"/>
      <c r="E91" s="107" t="s">
        <v>284</v>
      </c>
    </row>
    <row r="92" spans="1:5" ht="17.25" customHeight="1" x14ac:dyDescent="0.35">
      <c r="A92" s="230"/>
      <c r="B92" s="107" t="s">
        <v>285</v>
      </c>
      <c r="C92" s="109"/>
      <c r="D92" s="233"/>
      <c r="E92" s="107" t="s">
        <v>285</v>
      </c>
    </row>
    <row r="93" spans="1:5" ht="17.25" customHeight="1" x14ac:dyDescent="0.35">
      <c r="A93" s="230"/>
      <c r="B93" s="107" t="s">
        <v>286</v>
      </c>
      <c r="C93" s="109"/>
      <c r="D93" s="233"/>
      <c r="E93" s="107" t="s">
        <v>286</v>
      </c>
    </row>
    <row r="94" spans="1:5" ht="17.25" customHeight="1" x14ac:dyDescent="0.35">
      <c r="A94" s="230"/>
      <c r="B94" s="107" t="s">
        <v>287</v>
      </c>
      <c r="C94" s="109"/>
      <c r="D94" s="233"/>
      <c r="E94" s="107" t="s">
        <v>287</v>
      </c>
    </row>
    <row r="95" spans="1:5" ht="17.25" customHeight="1" x14ac:dyDescent="0.35">
      <c r="A95" s="230"/>
      <c r="B95" s="107" t="s">
        <v>288</v>
      </c>
      <c r="C95" s="109"/>
      <c r="D95" s="233"/>
      <c r="E95" s="107" t="s">
        <v>288</v>
      </c>
    </row>
    <row r="96" spans="1:5" ht="17.25" customHeight="1" x14ac:dyDescent="0.35">
      <c r="A96" s="230"/>
      <c r="B96" s="107" t="s">
        <v>289</v>
      </c>
      <c r="C96" s="109"/>
      <c r="D96" s="233"/>
      <c r="E96" s="107" t="s">
        <v>289</v>
      </c>
    </row>
    <row r="97" spans="1:5" ht="17.25" customHeight="1" x14ac:dyDescent="0.35">
      <c r="A97" s="230"/>
      <c r="B97" s="107" t="s">
        <v>290</v>
      </c>
      <c r="C97" s="109"/>
      <c r="D97" s="233"/>
      <c r="E97" s="107" t="s">
        <v>290</v>
      </c>
    </row>
    <row r="98" spans="1:5" ht="17.25" customHeight="1" x14ac:dyDescent="0.35">
      <c r="A98" s="230"/>
      <c r="B98" s="107" t="s">
        <v>291</v>
      </c>
      <c r="C98" s="109"/>
      <c r="D98" s="233"/>
      <c r="E98" s="107" t="s">
        <v>291</v>
      </c>
    </row>
    <row r="99" spans="1:5" ht="17.25" customHeight="1" x14ac:dyDescent="0.35">
      <c r="A99" s="230"/>
      <c r="B99" s="107" t="s">
        <v>292</v>
      </c>
      <c r="C99" s="109"/>
      <c r="D99" s="233"/>
      <c r="E99" s="107" t="s">
        <v>292</v>
      </c>
    </row>
    <row r="100" spans="1:5" ht="17.25" customHeight="1" x14ac:dyDescent="0.35">
      <c r="A100" s="230"/>
      <c r="B100" s="107" t="s">
        <v>293</v>
      </c>
      <c r="C100" s="109"/>
      <c r="D100" s="233"/>
      <c r="E100" s="107" t="s">
        <v>293</v>
      </c>
    </row>
    <row r="101" spans="1:5" ht="17.25" customHeight="1" x14ac:dyDescent="0.35">
      <c r="A101" s="230"/>
      <c r="B101" s="107" t="s">
        <v>294</v>
      </c>
      <c r="C101" s="109"/>
      <c r="D101" s="233"/>
      <c r="E101" s="107" t="s">
        <v>294</v>
      </c>
    </row>
    <row r="102" spans="1:5" ht="17.25" customHeight="1" x14ac:dyDescent="0.35">
      <c r="A102" s="230"/>
      <c r="B102" s="107" t="s">
        <v>295</v>
      </c>
      <c r="C102" s="109"/>
      <c r="D102" s="233"/>
      <c r="E102" s="107" t="s">
        <v>295</v>
      </c>
    </row>
    <row r="103" spans="1:5" ht="17.25" customHeight="1" x14ac:dyDescent="0.35">
      <c r="A103" s="230"/>
      <c r="B103" s="107" t="s">
        <v>296</v>
      </c>
      <c r="C103" s="109"/>
      <c r="D103" s="233"/>
      <c r="E103" s="107" t="s">
        <v>296</v>
      </c>
    </row>
    <row r="104" spans="1:5" ht="17.25" customHeight="1" x14ac:dyDescent="0.35">
      <c r="A104" s="230"/>
      <c r="B104" s="107" t="s">
        <v>297</v>
      </c>
      <c r="C104" s="98" t="s">
        <v>179</v>
      </c>
      <c r="D104" s="234"/>
      <c r="E104" s="110" t="s">
        <v>297</v>
      </c>
    </row>
    <row r="105" spans="1:5" ht="96" customHeight="1" x14ac:dyDescent="0.35">
      <c r="A105" s="230"/>
      <c r="B105" s="111" t="s">
        <v>298</v>
      </c>
      <c r="C105" s="112"/>
      <c r="D105" s="113" t="s">
        <v>299</v>
      </c>
      <c r="E105" s="114" t="s">
        <v>298</v>
      </c>
    </row>
    <row r="106" spans="1:5" ht="96" customHeight="1" x14ac:dyDescent="0.35">
      <c r="A106" s="231"/>
      <c r="B106" s="115" t="s">
        <v>300</v>
      </c>
      <c r="C106" s="112"/>
      <c r="D106" s="113" t="s">
        <v>301</v>
      </c>
      <c r="E106" s="114" t="s">
        <v>300</v>
      </c>
    </row>
    <row r="107" spans="1:5" ht="35.25" customHeight="1" x14ac:dyDescent="0.35">
      <c r="A107" s="243" t="s">
        <v>174</v>
      </c>
      <c r="B107" s="243"/>
      <c r="D107" s="235" t="s">
        <v>158</v>
      </c>
      <c r="E107" s="235"/>
    </row>
    <row r="108" spans="1:5" ht="17.25" customHeight="1" x14ac:dyDescent="0.35">
      <c r="A108" s="93" t="s">
        <v>159</v>
      </c>
      <c r="B108" s="93"/>
      <c r="C108" s="106"/>
      <c r="D108" s="92" t="s">
        <v>159</v>
      </c>
      <c r="E108" s="93" t="s">
        <v>160</v>
      </c>
    </row>
    <row r="109" spans="1:5" ht="17.25" customHeight="1" x14ac:dyDescent="0.35">
      <c r="A109" s="249" t="s">
        <v>302</v>
      </c>
      <c r="B109" s="250" t="s">
        <v>303</v>
      </c>
      <c r="D109" s="246" t="s">
        <v>82</v>
      </c>
      <c r="E109" s="130" t="s">
        <v>304</v>
      </c>
    </row>
    <row r="110" spans="1:5" ht="17.25" customHeight="1" x14ac:dyDescent="0.35">
      <c r="A110" s="247"/>
      <c r="B110" s="251"/>
      <c r="C110" s="90" t="s">
        <v>305</v>
      </c>
      <c r="D110" s="247"/>
      <c r="E110" s="131" t="s">
        <v>306</v>
      </c>
    </row>
    <row r="111" spans="1:5" ht="17.25" customHeight="1" x14ac:dyDescent="0.35">
      <c r="A111" s="247"/>
      <c r="B111" s="251"/>
      <c r="D111" s="247"/>
      <c r="E111" s="131" t="s">
        <v>307</v>
      </c>
    </row>
    <row r="112" spans="1:5" ht="17.25" customHeight="1" x14ac:dyDescent="0.35">
      <c r="A112" s="248"/>
      <c r="B112" s="252"/>
      <c r="D112" s="248"/>
      <c r="E112" s="132" t="s">
        <v>308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3"/>
  <sheetViews>
    <sheetView zoomScaleNormal="100" workbookViewId="0"/>
  </sheetViews>
  <sheetFormatPr defaultColWidth="10.28515625" defaultRowHeight="24" customHeight="1" x14ac:dyDescent="0.35"/>
  <cols>
    <col min="1" max="1" width="3" style="160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10" s="78" customFormat="1" ht="24" customHeight="1" x14ac:dyDescent="0.35">
      <c r="A1" s="76"/>
      <c r="B1" s="217" t="s">
        <v>0</v>
      </c>
      <c r="C1" s="208"/>
      <c r="D1" s="218" t="s">
        <v>1</v>
      </c>
      <c r="E1" s="216" t="str">
        <f>公共図書館価格表!E2</f>
        <v>政令市価格 200,001人～</v>
      </c>
      <c r="F1" s="77"/>
      <c r="G1" s="197"/>
    </row>
    <row r="2" spans="1:10" ht="16.5" customHeight="1" thickBot="1" x14ac:dyDescent="0.4">
      <c r="A2" s="159"/>
      <c r="C2" s="1"/>
      <c r="D2" s="215" t="s">
        <v>340</v>
      </c>
    </row>
    <row r="3" spans="1:10" ht="27" customHeight="1" thickBot="1" x14ac:dyDescent="0.4">
      <c r="A3" s="159"/>
      <c r="B3" s="14" t="s">
        <v>3</v>
      </c>
      <c r="C3" s="1"/>
      <c r="D3" s="26"/>
      <c r="E3" s="27" t="s">
        <v>4</v>
      </c>
      <c r="F3" s="24"/>
    </row>
    <row r="4" spans="1:10" ht="21" customHeight="1" thickBot="1" x14ac:dyDescent="0.4">
      <c r="A4" s="159"/>
      <c r="B4" s="14" t="s">
        <v>2</v>
      </c>
      <c r="C4" s="25"/>
      <c r="D4" s="35"/>
      <c r="E4" s="3" t="s">
        <v>344</v>
      </c>
    </row>
    <row r="5" spans="1:10" ht="24.75" customHeight="1" thickBot="1" x14ac:dyDescent="0.4">
      <c r="A5" s="159"/>
      <c r="B5" s="14" t="s">
        <v>5</v>
      </c>
      <c r="C5" s="25"/>
      <c r="D5" s="28"/>
      <c r="E5" s="12"/>
    </row>
    <row r="6" spans="1:10" ht="12" customHeight="1" x14ac:dyDescent="0.35">
      <c r="A6" s="159"/>
      <c r="B6" s="14"/>
      <c r="C6" s="212"/>
      <c r="D6" s="213"/>
      <c r="E6" s="12"/>
    </row>
    <row r="7" spans="1:10" s="78" customFormat="1" ht="24.75" customHeight="1" x14ac:dyDescent="0.35">
      <c r="A7" s="76"/>
      <c r="B7" s="214" t="s">
        <v>339</v>
      </c>
      <c r="C7" s="82"/>
      <c r="D7" s="211"/>
      <c r="E7" s="227" t="s">
        <v>341</v>
      </c>
      <c r="F7" s="228"/>
      <c r="G7" s="228"/>
      <c r="H7" s="228"/>
      <c r="I7" s="228"/>
      <c r="J7" s="228"/>
    </row>
    <row r="8" spans="1:10" s="78" customFormat="1" ht="24.75" customHeight="1" x14ac:dyDescent="0.35">
      <c r="A8" s="76"/>
      <c r="B8" s="214" t="s">
        <v>347</v>
      </c>
      <c r="C8" s="82"/>
      <c r="D8" s="211"/>
      <c r="E8" s="227"/>
      <c r="F8" s="228"/>
      <c r="G8" s="228"/>
      <c r="H8" s="228"/>
      <c r="I8" s="228"/>
      <c r="J8" s="228"/>
    </row>
    <row r="9" spans="1:10" ht="6.75" customHeight="1" x14ac:dyDescent="0.35">
      <c r="A9" s="159"/>
      <c r="B9" s="23"/>
      <c r="C9" s="13"/>
      <c r="D9" s="3"/>
      <c r="E9" s="13"/>
      <c r="F9" s="13"/>
    </row>
    <row r="10" spans="1:10" ht="9" customHeight="1" x14ac:dyDescent="0.35">
      <c r="G10" s="58"/>
    </row>
    <row r="11" spans="1:10" ht="26.25" customHeight="1" thickBot="1" x14ac:dyDescent="0.4">
      <c r="A11" s="6" t="s">
        <v>6</v>
      </c>
      <c r="B11" s="7" t="s">
        <v>7</v>
      </c>
      <c r="C11" s="7" t="s">
        <v>8</v>
      </c>
      <c r="D11" s="182" t="s">
        <v>343</v>
      </c>
      <c r="E11" s="125" t="s">
        <v>310</v>
      </c>
      <c r="F11" s="8" t="s">
        <v>311</v>
      </c>
      <c r="G11" s="59" t="s">
        <v>12</v>
      </c>
      <c r="H11" s="129" t="s">
        <v>14</v>
      </c>
    </row>
    <row r="12" spans="1:10" ht="25.5" customHeight="1" x14ac:dyDescent="0.35">
      <c r="A12" s="161">
        <v>1</v>
      </c>
      <c r="B12" s="154" t="s">
        <v>15</v>
      </c>
      <c r="C12" s="16" t="s">
        <v>16</v>
      </c>
      <c r="D12" s="122" t="s">
        <v>342</v>
      </c>
      <c r="E12" s="126"/>
      <c r="F12" s="29" t="str">
        <f>IFERROR(VLOOKUP(E12,価格表!A$5:BZ$17,2,FALSE),"")</f>
        <v/>
      </c>
      <c r="G12" s="198"/>
      <c r="H12" s="188"/>
    </row>
    <row r="13" spans="1:10" ht="25.5" customHeight="1" x14ac:dyDescent="0.35">
      <c r="A13" s="162">
        <v>2</v>
      </c>
      <c r="B13" s="155" t="s">
        <v>19</v>
      </c>
      <c r="C13" s="18" t="s">
        <v>16</v>
      </c>
      <c r="D13" s="123" t="s">
        <v>20</v>
      </c>
      <c r="E13" s="127"/>
      <c r="F13" s="29" t="str">
        <f>IFERROR(VLOOKUP(E13,価格表!A$5:BZ$17,3,FALSE),"")</f>
        <v/>
      </c>
      <c r="G13" s="199"/>
      <c r="H13" s="189"/>
    </row>
    <row r="14" spans="1:10" ht="25.5" customHeight="1" x14ac:dyDescent="0.35">
      <c r="A14" s="162">
        <v>3</v>
      </c>
      <c r="B14" s="155" t="s">
        <v>21</v>
      </c>
      <c r="C14" s="18" t="s">
        <v>16</v>
      </c>
      <c r="D14" s="123" t="s">
        <v>22</v>
      </c>
      <c r="E14" s="127"/>
      <c r="F14" s="29" t="str">
        <f>IFERROR(VLOOKUP(E14,価格表!A$5:BZ$17,4,FALSE),"")</f>
        <v/>
      </c>
      <c r="G14" s="199"/>
      <c r="H14" s="189"/>
    </row>
    <row r="15" spans="1:10" ht="25.5" customHeight="1" x14ac:dyDescent="0.35">
      <c r="A15" s="162">
        <v>4</v>
      </c>
      <c r="B15" s="155" t="s">
        <v>23</v>
      </c>
      <c r="C15" s="18" t="s">
        <v>16</v>
      </c>
      <c r="D15" s="123" t="s">
        <v>24</v>
      </c>
      <c r="E15" s="127"/>
      <c r="F15" s="29" t="str">
        <f>IFERROR(VLOOKUP(E15,価格表!A$5:BZ$17,5,FALSE),"")</f>
        <v/>
      </c>
      <c r="G15" s="199"/>
      <c r="H15" s="189"/>
    </row>
    <row r="16" spans="1:10" ht="25.5" customHeight="1" x14ac:dyDescent="0.35">
      <c r="A16" s="162">
        <v>5</v>
      </c>
      <c r="B16" s="155" t="s">
        <v>25</v>
      </c>
      <c r="C16" s="18" t="s">
        <v>16</v>
      </c>
      <c r="D16" s="123" t="s">
        <v>26</v>
      </c>
      <c r="E16" s="127"/>
      <c r="F16" s="29" t="str">
        <f>IFERROR(VLOOKUP(E16,価格表!A$5:BZ$17,6,FALSE),"")</f>
        <v/>
      </c>
      <c r="G16" s="199"/>
      <c r="H16" s="189"/>
    </row>
    <row r="17" spans="1:8" ht="25.5" customHeight="1" x14ac:dyDescent="0.35">
      <c r="A17" s="162">
        <v>6</v>
      </c>
      <c r="B17" s="155" t="s">
        <v>27</v>
      </c>
      <c r="C17" s="18" t="s">
        <v>16</v>
      </c>
      <c r="D17" s="123" t="s">
        <v>28</v>
      </c>
      <c r="E17" s="127"/>
      <c r="F17" s="29" t="str">
        <f>IFERROR(VLOOKUP(E17,価格表!A$5:BZ$17,7,FALSE),"")</f>
        <v/>
      </c>
      <c r="G17" s="199"/>
      <c r="H17" s="189"/>
    </row>
    <row r="18" spans="1:8" ht="25.5" customHeight="1" x14ac:dyDescent="0.35">
      <c r="A18" s="162">
        <v>7</v>
      </c>
      <c r="B18" s="155" t="s">
        <v>29</v>
      </c>
      <c r="C18" s="18" t="s">
        <v>16</v>
      </c>
      <c r="D18" s="123" t="s">
        <v>30</v>
      </c>
      <c r="E18" s="127"/>
      <c r="F18" s="29" t="str">
        <f>IFERROR(VLOOKUP(E18,価格表!A$5:BZ$17,8,FALSE),"")</f>
        <v/>
      </c>
      <c r="G18" s="199"/>
      <c r="H18" s="189"/>
    </row>
    <row r="19" spans="1:8" ht="25.5" customHeight="1" x14ac:dyDescent="0.35">
      <c r="A19" s="162">
        <v>8</v>
      </c>
      <c r="B19" s="155" t="s">
        <v>31</v>
      </c>
      <c r="C19" s="18" t="s">
        <v>16</v>
      </c>
      <c r="D19" s="123" t="s">
        <v>32</v>
      </c>
      <c r="E19" s="127"/>
      <c r="F19" s="29" t="str">
        <f>IFERROR(VLOOKUP(E19,価格表!A$5:BZ$17,9,FALSE),"")</f>
        <v/>
      </c>
      <c r="G19" s="199"/>
      <c r="H19" s="189"/>
    </row>
    <row r="20" spans="1:8" ht="25.5" customHeight="1" x14ac:dyDescent="0.35">
      <c r="A20" s="162">
        <v>9</v>
      </c>
      <c r="B20" s="155" t="s">
        <v>33</v>
      </c>
      <c r="C20" s="18" t="s">
        <v>16</v>
      </c>
      <c r="D20" s="123" t="s">
        <v>34</v>
      </c>
      <c r="E20" s="127"/>
      <c r="F20" s="29" t="str">
        <f>IFERROR(VLOOKUP(E20,価格表!A$5:BZ$17,10,FALSE),"")</f>
        <v/>
      </c>
      <c r="G20" s="199"/>
      <c r="H20" s="189"/>
    </row>
    <row r="21" spans="1:8" ht="25.5" customHeight="1" x14ac:dyDescent="0.35">
      <c r="A21" s="162">
        <v>10</v>
      </c>
      <c r="B21" s="155" t="s">
        <v>35</v>
      </c>
      <c r="C21" s="18" t="s">
        <v>16</v>
      </c>
      <c r="D21" s="123" t="s">
        <v>36</v>
      </c>
      <c r="E21" s="127"/>
      <c r="F21" s="29" t="str">
        <f>IFERROR(VLOOKUP(E21,価格表!A$5:BZ$17,11,FALSE),"")</f>
        <v/>
      </c>
      <c r="G21" s="199"/>
      <c r="H21" s="189"/>
    </row>
    <row r="22" spans="1:8" ht="25.5" customHeight="1" x14ac:dyDescent="0.35">
      <c r="A22" s="162">
        <v>11</v>
      </c>
      <c r="B22" s="155" t="s">
        <v>37</v>
      </c>
      <c r="C22" s="18" t="s">
        <v>16</v>
      </c>
      <c r="D22" s="123" t="s">
        <v>38</v>
      </c>
      <c r="E22" s="127"/>
      <c r="F22" s="29" t="str">
        <f>IFERROR(VLOOKUP(E22,価格表!A$5:BZ$17,12,FALSE),"")</f>
        <v/>
      </c>
      <c r="G22" s="199"/>
      <c r="H22" s="189"/>
    </row>
    <row r="23" spans="1:8" ht="25.5" customHeight="1" x14ac:dyDescent="0.35">
      <c r="A23" s="162">
        <v>12</v>
      </c>
      <c r="B23" s="155" t="s">
        <v>39</v>
      </c>
      <c r="C23" s="18" t="s">
        <v>40</v>
      </c>
      <c r="D23" s="206" t="s">
        <v>41</v>
      </c>
      <c r="E23" s="127"/>
      <c r="F23" s="29" t="str">
        <f>IFERROR(VLOOKUP(E23,価格表!A$5:BZ$17,13,FALSE),"")</f>
        <v/>
      </c>
      <c r="G23" s="200" t="s">
        <v>42</v>
      </c>
      <c r="H23" s="190" t="s">
        <v>43</v>
      </c>
    </row>
    <row r="24" spans="1:8" ht="25.5" customHeight="1" x14ac:dyDescent="0.35">
      <c r="A24" s="162">
        <v>13</v>
      </c>
      <c r="B24" s="155" t="s">
        <v>44</v>
      </c>
      <c r="C24" s="18" t="s">
        <v>40</v>
      </c>
      <c r="D24" s="123" t="s">
        <v>45</v>
      </c>
      <c r="E24" s="127"/>
      <c r="F24" s="29" t="str">
        <f>IFERROR(VLOOKUP(E24,価格表!A$5:BZ$17,14,FALSE),"")</f>
        <v/>
      </c>
      <c r="G24" s="199"/>
      <c r="H24" s="189"/>
    </row>
    <row r="25" spans="1:8" ht="25.5" customHeight="1" x14ac:dyDescent="0.35">
      <c r="A25" s="162">
        <v>14</v>
      </c>
      <c r="B25" s="155" t="s">
        <v>46</v>
      </c>
      <c r="C25" s="18" t="s">
        <v>40</v>
      </c>
      <c r="D25" s="123" t="s">
        <v>47</v>
      </c>
      <c r="E25" s="127"/>
      <c r="F25" s="29" t="str">
        <f>IFERROR(VLOOKUP(E25,価格表!A$5:BZ$17,15,FALSE),"")</f>
        <v/>
      </c>
      <c r="G25" s="199"/>
      <c r="H25" s="189"/>
    </row>
    <row r="26" spans="1:8" ht="25.5" customHeight="1" x14ac:dyDescent="0.35">
      <c r="A26" s="162">
        <v>15</v>
      </c>
      <c r="B26" s="155" t="s">
        <v>48</v>
      </c>
      <c r="C26" s="18" t="s">
        <v>40</v>
      </c>
      <c r="D26" s="123" t="s">
        <v>49</v>
      </c>
      <c r="E26" s="127"/>
      <c r="F26" s="29" t="str">
        <f>IFERROR(VLOOKUP(E26,価格表!A$5:BZ$17,16,FALSE),"")</f>
        <v/>
      </c>
      <c r="G26" s="199"/>
      <c r="H26" s="189"/>
    </row>
    <row r="27" spans="1:8" ht="25.5" customHeight="1" x14ac:dyDescent="0.35">
      <c r="A27" s="162">
        <v>16</v>
      </c>
      <c r="B27" s="155" t="s">
        <v>50</v>
      </c>
      <c r="C27" s="18" t="s">
        <v>40</v>
      </c>
      <c r="D27" s="123" t="s">
        <v>51</v>
      </c>
      <c r="E27" s="127"/>
      <c r="F27" s="29" t="str">
        <f>IFERROR(VLOOKUP(E27,価格表!A$5:BZ$17,17,FALSE),"")</f>
        <v/>
      </c>
      <c r="G27" s="199"/>
      <c r="H27" s="189"/>
    </row>
    <row r="28" spans="1:8" ht="25.5" customHeight="1" x14ac:dyDescent="0.35">
      <c r="A28" s="162">
        <v>17</v>
      </c>
      <c r="B28" s="155" t="s">
        <v>52</v>
      </c>
      <c r="C28" s="18" t="s">
        <v>40</v>
      </c>
      <c r="D28" s="123" t="s">
        <v>312</v>
      </c>
      <c r="E28" s="127"/>
      <c r="F28" s="29" t="str">
        <f>IFERROR(VLOOKUP(E28,価格表!A$5:BZ$17,18,FALSE),"")</f>
        <v/>
      </c>
      <c r="G28" s="200"/>
      <c r="H28" s="190" t="s">
        <v>53</v>
      </c>
    </row>
    <row r="29" spans="1:8" ht="25.5" customHeight="1" x14ac:dyDescent="0.35">
      <c r="A29" s="162">
        <v>18</v>
      </c>
      <c r="B29" s="155" t="s">
        <v>54</v>
      </c>
      <c r="C29" s="18" t="s">
        <v>40</v>
      </c>
      <c r="D29" s="123" t="s">
        <v>55</v>
      </c>
      <c r="E29" s="127"/>
      <c r="F29" s="29" t="str">
        <f>IFERROR(VLOOKUP(E29,価格表!A$5:BZ$17,19,FALSE),"")</f>
        <v/>
      </c>
      <c r="G29" s="199" t="s">
        <v>56</v>
      </c>
      <c r="H29" s="189"/>
    </row>
    <row r="30" spans="1:8" ht="25.5" customHeight="1" x14ac:dyDescent="0.35">
      <c r="A30" s="162">
        <v>19</v>
      </c>
      <c r="B30" s="155" t="s">
        <v>57</v>
      </c>
      <c r="C30" s="18" t="s">
        <v>40</v>
      </c>
      <c r="D30" s="123" t="s">
        <v>58</v>
      </c>
      <c r="E30" s="127"/>
      <c r="F30" s="29" t="str">
        <f>IFERROR(VLOOKUP(E30,価格表!A$5:BZ$17,20,FALSE),"")</f>
        <v/>
      </c>
      <c r="G30" s="199"/>
      <c r="H30" s="189"/>
    </row>
    <row r="31" spans="1:8" ht="25.5" customHeight="1" x14ac:dyDescent="0.35">
      <c r="A31" s="162">
        <v>20</v>
      </c>
      <c r="B31" s="155" t="s">
        <v>354</v>
      </c>
      <c r="C31" s="18" t="s">
        <v>40</v>
      </c>
      <c r="D31" s="123" t="s">
        <v>353</v>
      </c>
      <c r="E31" s="127"/>
      <c r="F31" s="29" t="str">
        <f>IFERROR(VLOOKUP(E31,価格表!A$5:BZ$17,21,FALSE),"")</f>
        <v/>
      </c>
      <c r="G31" s="199"/>
      <c r="H31" s="189"/>
    </row>
    <row r="32" spans="1:8" ht="25.5" customHeight="1" x14ac:dyDescent="0.35">
      <c r="A32" s="162">
        <v>21</v>
      </c>
      <c r="B32" s="155" t="s">
        <v>59</v>
      </c>
      <c r="C32" s="18" t="s">
        <v>40</v>
      </c>
      <c r="D32" s="206" t="s">
        <v>60</v>
      </c>
      <c r="E32" s="127"/>
      <c r="F32" s="29" t="str">
        <f>IFERROR(VLOOKUP(E32,価格表!A$5:BZ$17,22,FALSE),"")</f>
        <v/>
      </c>
      <c r="G32" s="200" t="s">
        <v>42</v>
      </c>
      <c r="H32" s="189" t="s">
        <v>61</v>
      </c>
    </row>
    <row r="33" spans="1:8" ht="25.5" customHeight="1" x14ac:dyDescent="0.35">
      <c r="A33" s="162">
        <v>22</v>
      </c>
      <c r="B33" s="155" t="s">
        <v>62</v>
      </c>
      <c r="C33" s="18" t="s">
        <v>40</v>
      </c>
      <c r="D33" s="206" t="s">
        <v>63</v>
      </c>
      <c r="E33" s="127"/>
      <c r="F33" s="29" t="str">
        <f>IFERROR(VLOOKUP(E33,価格表!A$5:BZ$17,23,FALSE),"")</f>
        <v/>
      </c>
      <c r="G33" s="200" t="s">
        <v>42</v>
      </c>
      <c r="H33" s="189" t="s">
        <v>61</v>
      </c>
    </row>
    <row r="34" spans="1:8" ht="25.5" customHeight="1" x14ac:dyDescent="0.35">
      <c r="A34" s="163">
        <v>23</v>
      </c>
      <c r="B34" s="156" t="s">
        <v>64</v>
      </c>
      <c r="C34" s="20" t="s">
        <v>65</v>
      </c>
      <c r="D34" s="123" t="s">
        <v>66</v>
      </c>
      <c r="E34" s="127"/>
      <c r="F34" s="29" t="str">
        <f>IFERROR(VLOOKUP(E34,価格表!A$5:BZ$17,24,FALSE),"")</f>
        <v/>
      </c>
      <c r="G34" s="201"/>
      <c r="H34" s="189"/>
    </row>
    <row r="35" spans="1:8" ht="25.5" customHeight="1" x14ac:dyDescent="0.35">
      <c r="A35" s="163">
        <v>24</v>
      </c>
      <c r="B35" s="156" t="s">
        <v>67</v>
      </c>
      <c r="C35" s="20" t="s">
        <v>65</v>
      </c>
      <c r="D35" s="183" t="s">
        <v>68</v>
      </c>
      <c r="E35" s="127"/>
      <c r="F35" s="29" t="str">
        <f>IFERROR(VLOOKUP(E35,価格表!A$5:BZ$17,25,FALSE),"")</f>
        <v/>
      </c>
      <c r="G35" s="201"/>
      <c r="H35" s="191"/>
    </row>
    <row r="36" spans="1:8" ht="25.5" customHeight="1" x14ac:dyDescent="0.35">
      <c r="A36" s="163">
        <v>25</v>
      </c>
      <c r="B36" s="156" t="s">
        <v>69</v>
      </c>
      <c r="C36" s="20" t="s">
        <v>65</v>
      </c>
      <c r="D36" s="183" t="s">
        <v>70</v>
      </c>
      <c r="E36" s="127"/>
      <c r="F36" s="29" t="str">
        <f>IFERROR(VLOOKUP(E36,価格表!A$5:BZ$17,26,FALSE),"")</f>
        <v/>
      </c>
      <c r="G36" s="201"/>
      <c r="H36" s="191"/>
    </row>
    <row r="37" spans="1:8" ht="25.5" customHeight="1" x14ac:dyDescent="0.35">
      <c r="A37" s="163">
        <v>26</v>
      </c>
      <c r="B37" s="156" t="s">
        <v>71</v>
      </c>
      <c r="C37" s="20" t="s">
        <v>72</v>
      </c>
      <c r="D37" s="123" t="s">
        <v>73</v>
      </c>
      <c r="E37" s="127"/>
      <c r="F37" s="29" t="str">
        <f>IFERROR(VLOOKUP(E37,価格表!A$5:BZ$17,27,FALSE),"")</f>
        <v/>
      </c>
      <c r="G37" s="201"/>
      <c r="H37" s="189"/>
    </row>
    <row r="38" spans="1:8" ht="25.5" customHeight="1" x14ac:dyDescent="0.35">
      <c r="A38" s="164">
        <v>27</v>
      </c>
      <c r="B38" s="157" t="s">
        <v>74</v>
      </c>
      <c r="C38" s="37" t="s">
        <v>72</v>
      </c>
      <c r="D38" s="183" t="s">
        <v>75</v>
      </c>
      <c r="E38" s="127"/>
      <c r="F38" s="29" t="str">
        <f>IFERROR(VLOOKUP(E38,価格表!A$5:BZ$17,28,FALSE),"")</f>
        <v/>
      </c>
      <c r="G38" s="202"/>
      <c r="H38" s="191"/>
    </row>
    <row r="39" spans="1:8" ht="25.5" customHeight="1" x14ac:dyDescent="0.35">
      <c r="A39" s="164">
        <v>28</v>
      </c>
      <c r="B39" s="157" t="s">
        <v>76</v>
      </c>
      <c r="C39" s="37" t="s">
        <v>72</v>
      </c>
      <c r="D39" s="183" t="s">
        <v>77</v>
      </c>
      <c r="E39" s="127"/>
      <c r="F39" s="29" t="str">
        <f>IFERROR(VLOOKUP(E39,価格表!A$5:BZ$17,29,FALSE),"")</f>
        <v/>
      </c>
      <c r="G39" s="202"/>
      <c r="H39" s="191"/>
    </row>
    <row r="40" spans="1:8" ht="25.5" customHeight="1" x14ac:dyDescent="0.35">
      <c r="A40" s="164">
        <v>29</v>
      </c>
      <c r="B40" s="157" t="s">
        <v>78</v>
      </c>
      <c r="C40" s="37" t="s">
        <v>79</v>
      </c>
      <c r="D40" s="123" t="s">
        <v>80</v>
      </c>
      <c r="E40" s="127"/>
      <c r="F40" s="29" t="str">
        <f>IFERROR(VLOOKUP(E40,価格表!A$5:BZ$17,30,FALSE),"")</f>
        <v/>
      </c>
      <c r="G40" s="202"/>
      <c r="H40" s="189"/>
    </row>
    <row r="41" spans="1:8" ht="25.5" customHeight="1" x14ac:dyDescent="0.35">
      <c r="A41" s="164">
        <v>30</v>
      </c>
      <c r="B41" s="157" t="s">
        <v>81</v>
      </c>
      <c r="C41" s="37" t="s">
        <v>79</v>
      </c>
      <c r="D41" s="206" t="s">
        <v>313</v>
      </c>
      <c r="E41" s="127"/>
      <c r="F41" s="29" t="str">
        <f>IFERROR(VLOOKUP(E41,価格表!A$5:BZ$17,31,FALSE),"")</f>
        <v/>
      </c>
      <c r="G41" s="200" t="s">
        <v>42</v>
      </c>
      <c r="H41" s="189" t="s">
        <v>83</v>
      </c>
    </row>
    <row r="42" spans="1:8" ht="25.5" customHeight="1" x14ac:dyDescent="0.35">
      <c r="A42" s="164">
        <v>31</v>
      </c>
      <c r="B42" s="157" t="s">
        <v>84</v>
      </c>
      <c r="C42" s="37" t="s">
        <v>79</v>
      </c>
      <c r="D42" s="123" t="s">
        <v>85</v>
      </c>
      <c r="E42" s="127"/>
      <c r="F42" s="29" t="str">
        <f>IFERROR(VLOOKUP(E42,価格表!A$5:BZ$17,32,FALSE),"")</f>
        <v/>
      </c>
      <c r="G42" s="202"/>
      <c r="H42" s="189"/>
    </row>
    <row r="43" spans="1:8" ht="25.5" customHeight="1" x14ac:dyDescent="0.35">
      <c r="A43" s="164">
        <v>32</v>
      </c>
      <c r="B43" s="157" t="s">
        <v>86</v>
      </c>
      <c r="C43" s="37" t="s">
        <v>79</v>
      </c>
      <c r="D43" s="123" t="s">
        <v>87</v>
      </c>
      <c r="E43" s="127"/>
      <c r="F43" s="29" t="str">
        <f>IFERROR(VLOOKUP(E43,価格表!A$5:BZ$17,33,FALSE),"")</f>
        <v/>
      </c>
      <c r="G43" s="202"/>
      <c r="H43" s="189"/>
    </row>
    <row r="44" spans="1:8" ht="25.5" customHeight="1" x14ac:dyDescent="0.35">
      <c r="A44" s="164">
        <v>33</v>
      </c>
      <c r="B44" s="157" t="s">
        <v>88</v>
      </c>
      <c r="C44" s="37" t="s">
        <v>89</v>
      </c>
      <c r="D44" s="123" t="s">
        <v>90</v>
      </c>
      <c r="E44" s="127"/>
      <c r="F44" s="29" t="str">
        <f>IFERROR(VLOOKUP(E44,価格表!A$5:BZ$17,34,FALSE),"")</f>
        <v/>
      </c>
      <c r="G44" s="202"/>
      <c r="H44" s="189"/>
    </row>
    <row r="45" spans="1:8" ht="25.5" customHeight="1" x14ac:dyDescent="0.35">
      <c r="A45" s="164">
        <v>34</v>
      </c>
      <c r="B45" s="157" t="s">
        <v>91</v>
      </c>
      <c r="C45" s="37" t="s">
        <v>89</v>
      </c>
      <c r="D45" s="123" t="s">
        <v>92</v>
      </c>
      <c r="E45" s="127"/>
      <c r="F45" s="29" t="str">
        <f>IFERROR(VLOOKUP(E45,価格表!A$5:BZ$17,35,FALSE),"")</f>
        <v/>
      </c>
      <c r="G45" s="202"/>
      <c r="H45" s="189"/>
    </row>
    <row r="46" spans="1:8" ht="25.5" customHeight="1" x14ac:dyDescent="0.35">
      <c r="A46" s="164">
        <v>35</v>
      </c>
      <c r="B46" s="157" t="s">
        <v>93</v>
      </c>
      <c r="C46" s="37" t="s">
        <v>89</v>
      </c>
      <c r="D46" s="123" t="s">
        <v>94</v>
      </c>
      <c r="E46" s="127"/>
      <c r="F46" s="29" t="str">
        <f>IFERROR(VLOOKUP(E46,価格表!A$5:BZ$17,36,FALSE),"")</f>
        <v/>
      </c>
      <c r="G46" s="202"/>
      <c r="H46" s="189"/>
    </row>
    <row r="47" spans="1:8" ht="25.5" customHeight="1" x14ac:dyDescent="0.35">
      <c r="A47" s="164">
        <v>36</v>
      </c>
      <c r="B47" s="157" t="s">
        <v>95</v>
      </c>
      <c r="C47" s="37" t="s">
        <v>89</v>
      </c>
      <c r="D47" s="206" t="s">
        <v>96</v>
      </c>
      <c r="E47" s="127"/>
      <c r="F47" s="29" t="str">
        <f>IFERROR(VLOOKUP(E47,価格表!A$5:BZ$17,37,FALSE),"")</f>
        <v/>
      </c>
      <c r="G47" s="200" t="s">
        <v>42</v>
      </c>
      <c r="H47" s="189" t="s">
        <v>97</v>
      </c>
    </row>
    <row r="48" spans="1:8" ht="25.5" customHeight="1" x14ac:dyDescent="0.35">
      <c r="A48" s="164">
        <v>37</v>
      </c>
      <c r="B48" s="157" t="s">
        <v>98</v>
      </c>
      <c r="C48" s="37" t="s">
        <v>89</v>
      </c>
      <c r="D48" s="123" t="s">
        <v>99</v>
      </c>
      <c r="E48" s="127"/>
      <c r="F48" s="29" t="str">
        <f>IFERROR(VLOOKUP(E48,価格表!A$5:BZ$17,38,FALSE),"")</f>
        <v/>
      </c>
      <c r="G48" s="202"/>
      <c r="H48" s="189"/>
    </row>
    <row r="49" spans="1:8" ht="25.5" customHeight="1" x14ac:dyDescent="0.35">
      <c r="A49" s="164">
        <v>38</v>
      </c>
      <c r="B49" s="157" t="s">
        <v>100</v>
      </c>
      <c r="C49" s="37" t="s">
        <v>89</v>
      </c>
      <c r="D49" s="206" t="s">
        <v>101</v>
      </c>
      <c r="E49" s="127"/>
      <c r="F49" s="29" t="str">
        <f>IFERROR(VLOOKUP(E49,価格表!A$5:BZ$17,39,FALSE),"")</f>
        <v/>
      </c>
      <c r="G49" s="200" t="s">
        <v>42</v>
      </c>
      <c r="H49" s="189" t="s">
        <v>102</v>
      </c>
    </row>
    <row r="50" spans="1:8" ht="25.5" customHeight="1" x14ac:dyDescent="0.35">
      <c r="A50" s="164">
        <v>39</v>
      </c>
      <c r="B50" s="157" t="s">
        <v>103</v>
      </c>
      <c r="C50" s="37" t="s">
        <v>89</v>
      </c>
      <c r="D50" s="123" t="s">
        <v>104</v>
      </c>
      <c r="E50" s="127"/>
      <c r="F50" s="29" t="str">
        <f>IFERROR(VLOOKUP(E50,価格表!A$5:BZ$17,40,FALSE),"")</f>
        <v/>
      </c>
      <c r="G50" s="202"/>
      <c r="H50" s="189"/>
    </row>
    <row r="51" spans="1:8" ht="25.5" customHeight="1" x14ac:dyDescent="0.35">
      <c r="A51" s="164">
        <v>40</v>
      </c>
      <c r="B51" s="157" t="s">
        <v>105</v>
      </c>
      <c r="C51" s="37" t="s">
        <v>106</v>
      </c>
      <c r="D51" s="123" t="s">
        <v>107</v>
      </c>
      <c r="E51" s="127"/>
      <c r="F51" s="29" t="str">
        <f>IFERROR(VLOOKUP(E51,価格表!A$5:BZ$17,41,FALSE),"")</f>
        <v/>
      </c>
      <c r="G51" s="202"/>
      <c r="H51" s="189"/>
    </row>
    <row r="52" spans="1:8" ht="25.5" customHeight="1" x14ac:dyDescent="0.35">
      <c r="A52" s="164">
        <v>41</v>
      </c>
      <c r="B52" s="157" t="s">
        <v>108</v>
      </c>
      <c r="C52" s="37" t="s">
        <v>109</v>
      </c>
      <c r="D52" s="123" t="s">
        <v>110</v>
      </c>
      <c r="E52" s="127"/>
      <c r="F52" s="29" t="str">
        <f>IFERROR(VLOOKUP(E52,価格表!A$5:BZ$17,42,FALSE),"")</f>
        <v/>
      </c>
      <c r="G52" s="202"/>
      <c r="H52" s="189"/>
    </row>
    <row r="53" spans="1:8" ht="25.5" customHeight="1" x14ac:dyDescent="0.35">
      <c r="A53" s="164">
        <v>42</v>
      </c>
      <c r="B53" s="157" t="s">
        <v>111</v>
      </c>
      <c r="C53" s="37" t="s">
        <v>109</v>
      </c>
      <c r="D53" s="123" t="s">
        <v>112</v>
      </c>
      <c r="E53" s="127"/>
      <c r="F53" s="29" t="str">
        <f>IFERROR(VLOOKUP(E53,価格表!A$5:BZ$17,43,FALSE),"")</f>
        <v/>
      </c>
      <c r="G53" s="202"/>
      <c r="H53" s="189"/>
    </row>
    <row r="54" spans="1:8" ht="25.5" customHeight="1" x14ac:dyDescent="0.35">
      <c r="A54" s="164">
        <v>43</v>
      </c>
      <c r="B54" s="157" t="s">
        <v>113</v>
      </c>
      <c r="C54" s="37" t="s">
        <v>114</v>
      </c>
      <c r="D54" s="123" t="s">
        <v>115</v>
      </c>
      <c r="E54" s="127"/>
      <c r="F54" s="29" t="str">
        <f>IFERROR(VLOOKUP(E54,価格表!A$5:BZ$17,44,FALSE),"")</f>
        <v/>
      </c>
      <c r="G54" s="202"/>
      <c r="H54" s="189"/>
    </row>
    <row r="55" spans="1:8" ht="25.5" customHeight="1" x14ac:dyDescent="0.35">
      <c r="A55" s="164">
        <v>44</v>
      </c>
      <c r="B55" s="157" t="s">
        <v>116</v>
      </c>
      <c r="C55" s="37" t="s">
        <v>114</v>
      </c>
      <c r="D55" s="123" t="s">
        <v>117</v>
      </c>
      <c r="E55" s="127"/>
      <c r="F55" s="29" t="str">
        <f>IFERROR(VLOOKUP(E55,価格表!A$5:BZ$17,45,FALSE),"")</f>
        <v/>
      </c>
      <c r="G55" s="202"/>
      <c r="H55" s="189"/>
    </row>
    <row r="56" spans="1:8" ht="25.5" customHeight="1" x14ac:dyDescent="0.35">
      <c r="A56" s="164">
        <v>45</v>
      </c>
      <c r="B56" s="157" t="s">
        <v>118</v>
      </c>
      <c r="C56" s="37" t="s">
        <v>114</v>
      </c>
      <c r="D56" s="184" t="s">
        <v>119</v>
      </c>
      <c r="E56" s="127"/>
      <c r="F56" s="29" t="str">
        <f>IFERROR(VLOOKUP(E56,価格表!A$5:BZ$17,46,FALSE),"")</f>
        <v/>
      </c>
      <c r="G56" s="202"/>
      <c r="H56" s="192"/>
    </row>
    <row r="57" spans="1:8" ht="25.5" customHeight="1" x14ac:dyDescent="0.35">
      <c r="A57" s="164">
        <v>46</v>
      </c>
      <c r="B57" s="157" t="s">
        <v>120</v>
      </c>
      <c r="C57" s="37" t="s">
        <v>114</v>
      </c>
      <c r="D57" s="184" t="s">
        <v>121</v>
      </c>
      <c r="E57" s="127"/>
      <c r="F57" s="29" t="str">
        <f>IFERROR(VLOOKUP(E57,価格表!A$5:BZ$17,47,FALSE),"")</f>
        <v/>
      </c>
      <c r="G57" s="202"/>
      <c r="H57" s="192"/>
    </row>
    <row r="58" spans="1:8" ht="25.5" customHeight="1" x14ac:dyDescent="0.35">
      <c r="A58" s="164">
        <v>47</v>
      </c>
      <c r="B58" s="157" t="s">
        <v>122</v>
      </c>
      <c r="C58" s="37" t="s">
        <v>123</v>
      </c>
      <c r="D58" s="184" t="s">
        <v>124</v>
      </c>
      <c r="E58" s="127"/>
      <c r="F58" s="29" t="str">
        <f>IFERROR(VLOOKUP(E58,価格表!A$5:BZ$17,48,FALSE),"")</f>
        <v/>
      </c>
      <c r="G58" s="202"/>
      <c r="H58" s="192"/>
    </row>
    <row r="59" spans="1:8" ht="25.5" customHeight="1" x14ac:dyDescent="0.35">
      <c r="A59" s="164">
        <v>48</v>
      </c>
      <c r="B59" s="157" t="s">
        <v>125</v>
      </c>
      <c r="C59" s="37" t="s">
        <v>126</v>
      </c>
      <c r="D59" s="184" t="s">
        <v>127</v>
      </c>
      <c r="E59" s="127"/>
      <c r="F59" s="29" t="str">
        <f>IFERROR(VLOOKUP(E59,価格表!A$5:BZ$17,49,FALSE),"")</f>
        <v/>
      </c>
      <c r="G59" s="202"/>
      <c r="H59" s="192"/>
    </row>
    <row r="60" spans="1:8" ht="25.5" customHeight="1" x14ac:dyDescent="0.35">
      <c r="A60" s="164">
        <v>49</v>
      </c>
      <c r="B60" s="157" t="s">
        <v>128</v>
      </c>
      <c r="C60" s="37" t="s">
        <v>126</v>
      </c>
      <c r="D60" s="184" t="s">
        <v>129</v>
      </c>
      <c r="E60" s="127"/>
      <c r="F60" s="29" t="str">
        <f>IFERROR(VLOOKUP(E60,価格表!A$5:BZ$17,50,FALSE),"")</f>
        <v/>
      </c>
      <c r="G60" s="202"/>
      <c r="H60" s="192"/>
    </row>
    <row r="61" spans="1:8" ht="25.5" customHeight="1" x14ac:dyDescent="0.35">
      <c r="A61" s="164">
        <v>50</v>
      </c>
      <c r="B61" s="157" t="s">
        <v>130</v>
      </c>
      <c r="C61" s="37" t="s">
        <v>126</v>
      </c>
      <c r="D61" s="184" t="s">
        <v>131</v>
      </c>
      <c r="E61" s="127"/>
      <c r="F61" s="29" t="str">
        <f>IFERROR(VLOOKUP(E61,価格表!A$5:BZ$17,51,FALSE),"")</f>
        <v/>
      </c>
      <c r="G61" s="202"/>
      <c r="H61" s="192"/>
    </row>
    <row r="62" spans="1:8" ht="25.5" customHeight="1" x14ac:dyDescent="0.35">
      <c r="A62" s="164">
        <v>51</v>
      </c>
      <c r="B62" s="157" t="s">
        <v>132</v>
      </c>
      <c r="C62" s="37" t="s">
        <v>126</v>
      </c>
      <c r="D62" s="184" t="s">
        <v>133</v>
      </c>
      <c r="E62" s="127"/>
      <c r="F62" s="29" t="str">
        <f>IFERROR(VLOOKUP(E62,価格表!A$5:BZ$17,52,FALSE),"")</f>
        <v/>
      </c>
      <c r="G62" s="202"/>
      <c r="H62" s="192"/>
    </row>
    <row r="63" spans="1:8" ht="25.5" customHeight="1" x14ac:dyDescent="0.35">
      <c r="A63" s="164">
        <v>52</v>
      </c>
      <c r="B63" s="157" t="s">
        <v>134</v>
      </c>
      <c r="C63" s="37" t="s">
        <v>135</v>
      </c>
      <c r="D63" s="184" t="s">
        <v>136</v>
      </c>
      <c r="E63" s="127"/>
      <c r="F63" s="29" t="str">
        <f>IFERROR(VLOOKUP(E63,価格表!A$5:BZ$17,53,FALSE),"")</f>
        <v/>
      </c>
      <c r="G63" s="202"/>
      <c r="H63" s="192"/>
    </row>
    <row r="64" spans="1:8" ht="25.5" customHeight="1" x14ac:dyDescent="0.35">
      <c r="A64" s="164">
        <v>53</v>
      </c>
      <c r="B64" s="157" t="s">
        <v>137</v>
      </c>
      <c r="C64" s="37" t="s">
        <v>135</v>
      </c>
      <c r="D64" s="184" t="s">
        <v>138</v>
      </c>
      <c r="E64" s="127"/>
      <c r="F64" s="29" t="str">
        <f>IFERROR(VLOOKUP(E64,価格表!A$5:BZ$17,54,FALSE),"")</f>
        <v/>
      </c>
      <c r="G64" s="202"/>
      <c r="H64" s="192"/>
    </row>
    <row r="65" spans="1:8" ht="25.5" customHeight="1" x14ac:dyDescent="0.35">
      <c r="A65" s="164">
        <v>54</v>
      </c>
      <c r="B65" s="157" t="s">
        <v>139</v>
      </c>
      <c r="C65" s="37" t="s">
        <v>135</v>
      </c>
      <c r="D65" s="184" t="s">
        <v>140</v>
      </c>
      <c r="E65" s="127"/>
      <c r="F65" s="29" t="str">
        <f>IFERROR(VLOOKUP(E65,価格表!A$5:BZ$17,55,FALSE),"")</f>
        <v/>
      </c>
      <c r="G65" s="202"/>
      <c r="H65" s="192"/>
    </row>
    <row r="66" spans="1:8" ht="25.5" customHeight="1" x14ac:dyDescent="0.35">
      <c r="A66" s="164">
        <v>55</v>
      </c>
      <c r="B66" s="157" t="s">
        <v>141</v>
      </c>
      <c r="C66" s="37" t="s">
        <v>142</v>
      </c>
      <c r="D66" s="184" t="s">
        <v>143</v>
      </c>
      <c r="E66" s="127"/>
      <c r="F66" s="29" t="str">
        <f>IFERROR(VLOOKUP(E66,価格表!A$5:BZ$17,56,FALSE),"")</f>
        <v/>
      </c>
      <c r="G66" s="202"/>
      <c r="H66" s="192"/>
    </row>
    <row r="67" spans="1:8" ht="25.5" customHeight="1" x14ac:dyDescent="0.35">
      <c r="A67" s="164">
        <v>56</v>
      </c>
      <c r="B67" s="157" t="s">
        <v>144</v>
      </c>
      <c r="C67" s="37" t="s">
        <v>145</v>
      </c>
      <c r="D67" s="184" t="s">
        <v>146</v>
      </c>
      <c r="E67" s="127"/>
      <c r="F67" s="29" t="str">
        <f>IFERROR(VLOOKUP(E67,価格表!A$5:BZ$17,57,FALSE),"")</f>
        <v/>
      </c>
      <c r="G67" s="202"/>
      <c r="H67" s="192"/>
    </row>
    <row r="68" spans="1:8" ht="25.5" customHeight="1" x14ac:dyDescent="0.35">
      <c r="A68" s="164">
        <v>57</v>
      </c>
      <c r="B68" s="157" t="s">
        <v>147</v>
      </c>
      <c r="C68" s="37" t="s">
        <v>145</v>
      </c>
      <c r="D68" s="184" t="s">
        <v>148</v>
      </c>
      <c r="E68" s="127"/>
      <c r="F68" s="29" t="str">
        <f>IFERROR(VLOOKUP(E68,価格表!A$5:BZ$17,58,FALSE),"")</f>
        <v/>
      </c>
      <c r="G68" s="202"/>
      <c r="H68" s="193"/>
    </row>
    <row r="69" spans="1:8" ht="25.5" customHeight="1" x14ac:dyDescent="0.35">
      <c r="A69" s="164">
        <v>58</v>
      </c>
      <c r="B69" s="157" t="s">
        <v>149</v>
      </c>
      <c r="C69" s="37" t="s">
        <v>145</v>
      </c>
      <c r="D69" s="184" t="s">
        <v>150</v>
      </c>
      <c r="E69" s="127"/>
      <c r="F69" s="29" t="str">
        <f>IFERROR(VLOOKUP(E69,価格表!A$5:BZ$17,59,FALSE),"")</f>
        <v/>
      </c>
      <c r="G69" s="201"/>
      <c r="H69" s="193"/>
    </row>
    <row r="70" spans="1:8" ht="25.5" customHeight="1" x14ac:dyDescent="0.35">
      <c r="A70" s="164">
        <v>59</v>
      </c>
      <c r="B70" s="157" t="s">
        <v>151</v>
      </c>
      <c r="C70" s="37" t="s">
        <v>152</v>
      </c>
      <c r="D70" s="184" t="s">
        <v>153</v>
      </c>
      <c r="E70" s="127"/>
      <c r="F70" s="29" t="str">
        <f>IFERROR(VLOOKUP(E70,価格表!A$5:BZ$17,60,FALSE),"")</f>
        <v/>
      </c>
      <c r="G70" s="203"/>
      <c r="H70" s="194"/>
    </row>
    <row r="71" spans="1:8" ht="25.5" customHeight="1" thickBot="1" x14ac:dyDescent="0.4">
      <c r="A71" s="165">
        <v>60</v>
      </c>
      <c r="B71" s="158" t="s">
        <v>154</v>
      </c>
      <c r="C71" s="22" t="s">
        <v>152</v>
      </c>
      <c r="D71" s="185" t="s">
        <v>155</v>
      </c>
      <c r="E71" s="128"/>
      <c r="F71" s="124" t="str">
        <f>IFERROR(VLOOKUP(E71,価格表!A$5:BZ$17,61,FALSE),"")</f>
        <v/>
      </c>
      <c r="G71" s="204"/>
      <c r="H71" s="195"/>
    </row>
    <row r="72" spans="1:8" ht="22.5" customHeight="1" x14ac:dyDescent="0.15">
      <c r="A72" s="166"/>
      <c r="B72" s="39"/>
      <c r="C72" s="5"/>
      <c r="D72" s="187"/>
      <c r="G72" s="58"/>
    </row>
    <row r="73" spans="1:8" ht="24" customHeight="1" x14ac:dyDescent="0.35">
      <c r="D73" s="9" t="s">
        <v>314</v>
      </c>
      <c r="E73" s="10">
        <f>COUNT(F12:F71)</f>
        <v>0</v>
      </c>
      <c r="F73" s="11">
        <f>SUM(F12:F71)</f>
        <v>0</v>
      </c>
    </row>
  </sheetData>
  <sheetProtection algorithmName="SHA-512" hashValue="c61OMlbyAYP3VpbuJIr0GwsZbLb2+1RKMTSdL0pUHboD6bmJ6kUiFxuI72cCUfzXkjXSujnbMH86wUsRFoe7lA==" saltValue="oeGdSSGdU9Umus2Tx80t9g==" spinCount="100000" sheet="1" objects="1" scenarios="1"/>
  <mergeCells count="1">
    <mergeCell ref="E7:J8"/>
  </mergeCells>
  <phoneticPr fontId="10"/>
  <pageMargins left="0.7" right="0.7" top="0.75" bottom="0.75" header="0.3" footer="0.3"/>
  <pageSetup paperSize="9" scale="4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11</xdr:row>
                    <xdr:rowOff>66675</xdr:rowOff>
                  </from>
                  <to>
                    <xdr:col>6</xdr:col>
                    <xdr:colOff>600075</xdr:colOff>
                    <xdr:row>11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66675</xdr:rowOff>
                  </from>
                  <to>
                    <xdr:col>6</xdr:col>
                    <xdr:colOff>600075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22</xdr:row>
                    <xdr:rowOff>66675</xdr:rowOff>
                  </from>
                  <to>
                    <xdr:col>6</xdr:col>
                    <xdr:colOff>600075</xdr:colOff>
                    <xdr:row>22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6</xdr:col>
                    <xdr:colOff>600075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29</xdr:row>
                    <xdr:rowOff>66675</xdr:rowOff>
                  </from>
                  <to>
                    <xdr:col>6</xdr:col>
                    <xdr:colOff>600075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36</xdr:row>
                    <xdr:rowOff>66675</xdr:rowOff>
                  </from>
                  <to>
                    <xdr:col>6</xdr:col>
                    <xdr:colOff>600075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39</xdr:row>
                    <xdr:rowOff>66675</xdr:rowOff>
                  </from>
                  <to>
                    <xdr:col>6</xdr:col>
                    <xdr:colOff>600075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66675</xdr:rowOff>
                  </from>
                  <to>
                    <xdr:col>6</xdr:col>
                    <xdr:colOff>600075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66675</xdr:rowOff>
                  </from>
                  <to>
                    <xdr:col>6</xdr:col>
                    <xdr:colOff>600075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66675</xdr:rowOff>
                  </from>
                  <to>
                    <xdr:col>6</xdr:col>
                    <xdr:colOff>600075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50</xdr:row>
                    <xdr:rowOff>66675</xdr:rowOff>
                  </from>
                  <to>
                    <xdr:col>6</xdr:col>
                    <xdr:colOff>600075</xdr:colOff>
                    <xdr:row>50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57</xdr:row>
                    <xdr:rowOff>66675</xdr:rowOff>
                  </from>
                  <to>
                    <xdr:col>6</xdr:col>
                    <xdr:colOff>600075</xdr:colOff>
                    <xdr:row>57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58</xdr:row>
                    <xdr:rowOff>66675</xdr:rowOff>
                  </from>
                  <to>
                    <xdr:col>6</xdr:col>
                    <xdr:colOff>600075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66675</xdr:rowOff>
                  </from>
                  <to>
                    <xdr:col>6</xdr:col>
                    <xdr:colOff>600075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51</xdr:row>
                    <xdr:rowOff>66675</xdr:rowOff>
                  </from>
                  <to>
                    <xdr:col>6</xdr:col>
                    <xdr:colOff>600075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53</xdr:row>
                    <xdr:rowOff>66675</xdr:rowOff>
                  </from>
                  <to>
                    <xdr:col>6</xdr:col>
                    <xdr:colOff>600075</xdr:colOff>
                    <xdr:row>53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54</xdr:row>
                    <xdr:rowOff>66675</xdr:rowOff>
                  </from>
                  <to>
                    <xdr:col>6</xdr:col>
                    <xdr:colOff>600075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38100</xdr:rowOff>
                  </from>
                  <to>
                    <xdr:col>7</xdr:col>
                    <xdr:colOff>66675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40</xdr:row>
                    <xdr:rowOff>57150</xdr:rowOff>
                  </from>
                  <to>
                    <xdr:col>7</xdr:col>
                    <xdr:colOff>66675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31</xdr:row>
                    <xdr:rowOff>66675</xdr:rowOff>
                  </from>
                  <to>
                    <xdr:col>6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66675</xdr:rowOff>
                  </from>
                  <to>
                    <xdr:col>6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66675</xdr:rowOff>
                  </from>
                  <to>
                    <xdr:col>6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57150</xdr:rowOff>
                  </from>
                  <to>
                    <xdr:col>7</xdr:col>
                    <xdr:colOff>66675</xdr:colOff>
                    <xdr:row>46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57150</xdr:rowOff>
                  </from>
                  <to>
                    <xdr:col>7</xdr:col>
                    <xdr:colOff>66675</xdr:colOff>
                    <xdr:row>48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E12:E22 E34:E50 E58 E63:E69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E23:E33 E51:E57 E59:E62 E70:E71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topLeftCell="A9" workbookViewId="0">
      <selection activeCell="G24" sqref="G24"/>
    </sheetView>
  </sheetViews>
  <sheetFormatPr defaultColWidth="10.28515625" defaultRowHeight="14.25" x14ac:dyDescent="0.15"/>
  <cols>
    <col min="1" max="1" width="4" style="40" customWidth="1"/>
    <col min="2" max="2" width="3" style="44" customWidth="1"/>
    <col min="3" max="3" width="16.5703125" style="44" customWidth="1"/>
    <col min="4" max="4" width="8.85546875" style="45" customWidth="1"/>
    <col min="5" max="5" width="64.28515625" style="68" bestFit="1" customWidth="1"/>
    <col min="6" max="6" width="5.42578125" style="40" customWidth="1"/>
    <col min="7" max="7" width="14" style="72" customWidth="1"/>
    <col min="8" max="8" width="8.7109375" style="41" customWidth="1"/>
    <col min="9" max="19" width="10.28515625" style="40"/>
    <col min="20" max="20" width="10.28515625" style="40" customWidth="1"/>
    <col min="21" max="16384" width="10.28515625" style="40"/>
  </cols>
  <sheetData>
    <row r="1" spans="1:20" ht="24" x14ac:dyDescent="0.25">
      <c r="B1" s="133"/>
      <c r="C1" s="207" t="s">
        <v>0</v>
      </c>
      <c r="D1" s="209"/>
      <c r="E1" s="253" t="s">
        <v>315</v>
      </c>
      <c r="F1" s="254"/>
      <c r="G1" s="71" t="s">
        <v>350</v>
      </c>
      <c r="I1" s="42"/>
    </row>
    <row r="2" spans="1:20" ht="22.5" customHeight="1" x14ac:dyDescent="0.15">
      <c r="B2" s="43"/>
      <c r="E2" s="46" t="s">
        <v>316</v>
      </c>
    </row>
    <row r="3" spans="1:20" ht="16.5" customHeight="1" x14ac:dyDescent="0.15">
      <c r="A3" s="40" t="s">
        <v>317</v>
      </c>
      <c r="E3" s="210"/>
    </row>
    <row r="4" spans="1:20" s="3" customFormat="1" ht="35.25" customHeight="1" x14ac:dyDescent="0.15">
      <c r="A4" s="3" t="s">
        <v>318</v>
      </c>
      <c r="B4" s="47" t="s">
        <v>319</v>
      </c>
      <c r="C4" s="48" t="s">
        <v>7</v>
      </c>
      <c r="D4" s="48" t="s">
        <v>8</v>
      </c>
      <c r="E4" s="69" t="s">
        <v>309</v>
      </c>
      <c r="F4" s="49" t="s">
        <v>320</v>
      </c>
      <c r="G4" s="73" t="s">
        <v>321</v>
      </c>
      <c r="H4" s="47" t="s">
        <v>348</v>
      </c>
      <c r="I4" s="50" t="s">
        <v>322</v>
      </c>
      <c r="J4" s="50" t="s">
        <v>323</v>
      </c>
      <c r="K4" s="50" t="s">
        <v>324</v>
      </c>
      <c r="L4" s="50" t="s">
        <v>325</v>
      </c>
      <c r="M4" s="50" t="s">
        <v>326</v>
      </c>
      <c r="N4" s="50" t="s">
        <v>327</v>
      </c>
      <c r="O4" s="50" t="s">
        <v>328</v>
      </c>
      <c r="P4" s="50" t="s">
        <v>329</v>
      </c>
      <c r="Q4" s="50" t="s">
        <v>330</v>
      </c>
      <c r="R4" s="50" t="s">
        <v>331</v>
      </c>
      <c r="S4" s="50" t="s">
        <v>332</v>
      </c>
      <c r="T4" s="66" t="s">
        <v>13</v>
      </c>
    </row>
    <row r="5" spans="1:20" s="60" customFormat="1" ht="26.25" customHeight="1" x14ac:dyDescent="0.15">
      <c r="A5" s="60" t="s">
        <v>316</v>
      </c>
      <c r="B5" s="51">
        <v>1</v>
      </c>
      <c r="C5" s="52" t="s">
        <v>15</v>
      </c>
      <c r="D5" s="53" t="s">
        <v>16</v>
      </c>
      <c r="E5" s="70" t="s">
        <v>17</v>
      </c>
      <c r="F5" s="57">
        <v>100</v>
      </c>
      <c r="G5" s="74">
        <v>1285536</v>
      </c>
      <c r="H5" s="61" t="s">
        <v>333</v>
      </c>
      <c r="I5" s="62">
        <v>1392664</v>
      </c>
      <c r="J5" s="62">
        <v>1499792</v>
      </c>
      <c r="K5" s="62">
        <v>1606920</v>
      </c>
      <c r="L5" s="62">
        <v>1714048</v>
      </c>
      <c r="M5" s="62">
        <v>1821176</v>
      </c>
      <c r="N5" s="62">
        <v>1928304</v>
      </c>
      <c r="O5" s="62">
        <v>2035432</v>
      </c>
      <c r="P5" s="62">
        <v>2142560</v>
      </c>
      <c r="Q5" s="62">
        <v>2249688</v>
      </c>
      <c r="R5" s="62">
        <v>2356816</v>
      </c>
      <c r="S5" s="62">
        <v>2463944</v>
      </c>
      <c r="T5" s="67" t="s">
        <v>18</v>
      </c>
    </row>
    <row r="6" spans="1:20" s="60" customFormat="1" ht="26.25" customHeight="1" x14ac:dyDescent="0.15">
      <c r="A6" s="60" t="s">
        <v>316</v>
      </c>
      <c r="B6" s="51">
        <v>2</v>
      </c>
      <c r="C6" s="52" t="s">
        <v>19</v>
      </c>
      <c r="D6" s="53" t="s">
        <v>16</v>
      </c>
      <c r="E6" s="70" t="s">
        <v>20</v>
      </c>
      <c r="F6" s="57">
        <v>100</v>
      </c>
      <c r="G6" s="74">
        <v>1274700</v>
      </c>
      <c r="H6" s="61" t="s">
        <v>333</v>
      </c>
      <c r="I6" s="62">
        <v>1380925</v>
      </c>
      <c r="J6" s="62">
        <v>1487150</v>
      </c>
      <c r="K6" s="62">
        <v>1593375</v>
      </c>
      <c r="L6" s="62">
        <v>1699600</v>
      </c>
      <c r="M6" s="62">
        <v>1805825</v>
      </c>
      <c r="N6" s="62">
        <v>1912050</v>
      </c>
      <c r="O6" s="62">
        <v>2018275</v>
      </c>
      <c r="P6" s="62">
        <v>2124500</v>
      </c>
      <c r="Q6" s="62">
        <v>2230725</v>
      </c>
      <c r="R6" s="62">
        <v>2336950</v>
      </c>
      <c r="S6" s="62">
        <v>2443175</v>
      </c>
      <c r="T6" s="67" t="s">
        <v>18</v>
      </c>
    </row>
    <row r="7" spans="1:20" s="60" customFormat="1" ht="26.25" customHeight="1" x14ac:dyDescent="0.15">
      <c r="A7" s="60" t="s">
        <v>316</v>
      </c>
      <c r="B7" s="51">
        <v>3</v>
      </c>
      <c r="C7" s="52" t="s">
        <v>21</v>
      </c>
      <c r="D7" s="53" t="s">
        <v>16</v>
      </c>
      <c r="E7" s="70" t="s">
        <v>22</v>
      </c>
      <c r="F7" s="57">
        <v>50</v>
      </c>
      <c r="G7" s="74">
        <v>454608</v>
      </c>
      <c r="H7" s="61" t="s">
        <v>333</v>
      </c>
      <c r="I7" s="62">
        <v>492492</v>
      </c>
      <c r="J7" s="62">
        <v>530376</v>
      </c>
      <c r="K7" s="62">
        <v>568260</v>
      </c>
      <c r="L7" s="62">
        <v>606144</v>
      </c>
      <c r="M7" s="62">
        <v>644028</v>
      </c>
      <c r="N7" s="62">
        <v>681912</v>
      </c>
      <c r="O7" s="62">
        <v>719796</v>
      </c>
      <c r="P7" s="62">
        <v>757680</v>
      </c>
      <c r="Q7" s="62">
        <v>795564</v>
      </c>
      <c r="R7" s="62">
        <v>833448</v>
      </c>
      <c r="S7" s="62">
        <v>871332</v>
      </c>
      <c r="T7" s="67" t="s">
        <v>18</v>
      </c>
    </row>
    <row r="8" spans="1:20" s="60" customFormat="1" ht="26.25" customHeight="1" x14ac:dyDescent="0.15">
      <c r="A8" s="60" t="s">
        <v>316</v>
      </c>
      <c r="B8" s="51">
        <v>4</v>
      </c>
      <c r="C8" s="52" t="s">
        <v>23</v>
      </c>
      <c r="D8" s="53" t="s">
        <v>16</v>
      </c>
      <c r="E8" s="70" t="s">
        <v>24</v>
      </c>
      <c r="F8" s="57">
        <v>100</v>
      </c>
      <c r="G8" s="74">
        <v>1245300</v>
      </c>
      <c r="H8" s="61" t="s">
        <v>333</v>
      </c>
      <c r="I8" s="62">
        <v>1349075</v>
      </c>
      <c r="J8" s="62">
        <v>1452850</v>
      </c>
      <c r="K8" s="62">
        <v>1556625</v>
      </c>
      <c r="L8" s="62">
        <v>1660400</v>
      </c>
      <c r="M8" s="62">
        <v>1764175</v>
      </c>
      <c r="N8" s="62">
        <v>1867950</v>
      </c>
      <c r="O8" s="62">
        <v>1971725</v>
      </c>
      <c r="P8" s="62">
        <v>2075500</v>
      </c>
      <c r="Q8" s="62">
        <v>2179275</v>
      </c>
      <c r="R8" s="62">
        <v>2283050</v>
      </c>
      <c r="S8" s="62">
        <v>2386825</v>
      </c>
      <c r="T8" s="67" t="s">
        <v>18</v>
      </c>
    </row>
    <row r="9" spans="1:20" s="60" customFormat="1" ht="26.25" customHeight="1" x14ac:dyDescent="0.15">
      <c r="A9" s="60" t="s">
        <v>316</v>
      </c>
      <c r="B9" s="51">
        <v>5</v>
      </c>
      <c r="C9" s="52" t="s">
        <v>25</v>
      </c>
      <c r="D9" s="53" t="s">
        <v>16</v>
      </c>
      <c r="E9" s="70" t="s">
        <v>26</v>
      </c>
      <c r="F9" s="57">
        <v>50</v>
      </c>
      <c r="G9" s="74">
        <v>510300</v>
      </c>
      <c r="H9" s="61" t="s">
        <v>333</v>
      </c>
      <c r="I9" s="62">
        <v>552825</v>
      </c>
      <c r="J9" s="62">
        <v>595350</v>
      </c>
      <c r="K9" s="62">
        <v>637875</v>
      </c>
      <c r="L9" s="62">
        <v>680400</v>
      </c>
      <c r="M9" s="62">
        <v>722925</v>
      </c>
      <c r="N9" s="62">
        <v>765450</v>
      </c>
      <c r="O9" s="62">
        <v>807975</v>
      </c>
      <c r="P9" s="62">
        <v>850500</v>
      </c>
      <c r="Q9" s="62">
        <v>893025</v>
      </c>
      <c r="R9" s="62">
        <v>935550</v>
      </c>
      <c r="S9" s="62">
        <v>978075</v>
      </c>
      <c r="T9" s="67" t="s">
        <v>18</v>
      </c>
    </row>
    <row r="10" spans="1:20" s="60" customFormat="1" ht="26.25" customHeight="1" x14ac:dyDescent="0.15">
      <c r="A10" s="60" t="s">
        <v>316</v>
      </c>
      <c r="B10" s="51">
        <v>6</v>
      </c>
      <c r="C10" s="52" t="s">
        <v>27</v>
      </c>
      <c r="D10" s="53" t="s">
        <v>16</v>
      </c>
      <c r="E10" s="70" t="s">
        <v>28</v>
      </c>
      <c r="F10" s="57">
        <v>50</v>
      </c>
      <c r="G10" s="74">
        <v>479640</v>
      </c>
      <c r="H10" s="61" t="s">
        <v>333</v>
      </c>
      <c r="I10" s="62">
        <v>519610</v>
      </c>
      <c r="J10" s="62">
        <v>559580</v>
      </c>
      <c r="K10" s="62">
        <v>599550</v>
      </c>
      <c r="L10" s="62">
        <v>639520</v>
      </c>
      <c r="M10" s="62">
        <v>679490</v>
      </c>
      <c r="N10" s="62">
        <v>719460</v>
      </c>
      <c r="O10" s="62">
        <v>759430</v>
      </c>
      <c r="P10" s="62">
        <v>799400</v>
      </c>
      <c r="Q10" s="62">
        <v>839370</v>
      </c>
      <c r="R10" s="62">
        <v>879340</v>
      </c>
      <c r="S10" s="62">
        <v>919310</v>
      </c>
      <c r="T10" s="67" t="s">
        <v>18</v>
      </c>
    </row>
    <row r="11" spans="1:20" s="60" customFormat="1" ht="26.25" customHeight="1" x14ac:dyDescent="0.15">
      <c r="A11" s="60" t="s">
        <v>316</v>
      </c>
      <c r="B11" s="51">
        <v>7</v>
      </c>
      <c r="C11" s="52" t="s">
        <v>29</v>
      </c>
      <c r="D11" s="53" t="s">
        <v>16</v>
      </c>
      <c r="E11" s="70" t="s">
        <v>30</v>
      </c>
      <c r="F11" s="57">
        <v>35</v>
      </c>
      <c r="G11" s="74">
        <v>810180</v>
      </c>
      <c r="H11" s="61" t="s">
        <v>333</v>
      </c>
      <c r="I11" s="63">
        <v>877695</v>
      </c>
      <c r="J11" s="63">
        <v>945210</v>
      </c>
      <c r="K11" s="63">
        <v>1012725</v>
      </c>
      <c r="L11" s="63">
        <v>1080240</v>
      </c>
      <c r="M11" s="63">
        <v>1147755</v>
      </c>
      <c r="N11" s="63">
        <v>1215270</v>
      </c>
      <c r="O11" s="63">
        <v>1282785</v>
      </c>
      <c r="P11" s="63">
        <v>1350300</v>
      </c>
      <c r="Q11" s="63">
        <v>1417815</v>
      </c>
      <c r="R11" s="63">
        <v>1485330</v>
      </c>
      <c r="S11" s="63">
        <v>1552845</v>
      </c>
      <c r="T11" s="67" t="s">
        <v>18</v>
      </c>
    </row>
    <row r="12" spans="1:20" s="60" customFormat="1" ht="26.25" customHeight="1" x14ac:dyDescent="0.15">
      <c r="A12" s="60" t="s">
        <v>316</v>
      </c>
      <c r="B12" s="51">
        <v>8</v>
      </c>
      <c r="C12" s="52" t="s">
        <v>31</v>
      </c>
      <c r="D12" s="53" t="s">
        <v>16</v>
      </c>
      <c r="E12" s="70" t="s">
        <v>32</v>
      </c>
      <c r="F12" s="57">
        <v>28</v>
      </c>
      <c r="G12" s="74">
        <v>818244</v>
      </c>
      <c r="H12" s="61" t="s">
        <v>333</v>
      </c>
      <c r="I12" s="63">
        <v>886431</v>
      </c>
      <c r="J12" s="63">
        <v>954618</v>
      </c>
      <c r="K12" s="63">
        <v>1022805</v>
      </c>
      <c r="L12" s="63">
        <v>1090992</v>
      </c>
      <c r="M12" s="63">
        <v>1159179</v>
      </c>
      <c r="N12" s="63">
        <v>1227366</v>
      </c>
      <c r="O12" s="63">
        <v>1295553</v>
      </c>
      <c r="P12" s="63">
        <v>1363740</v>
      </c>
      <c r="Q12" s="63">
        <v>1431927</v>
      </c>
      <c r="R12" s="63">
        <v>1500114</v>
      </c>
      <c r="S12" s="63">
        <v>1568301</v>
      </c>
      <c r="T12" s="67" t="s">
        <v>18</v>
      </c>
    </row>
    <row r="13" spans="1:20" s="60" customFormat="1" ht="26.25" customHeight="1" x14ac:dyDescent="0.15">
      <c r="A13" s="60" t="s">
        <v>316</v>
      </c>
      <c r="B13" s="51">
        <v>9</v>
      </c>
      <c r="C13" s="52" t="s">
        <v>33</v>
      </c>
      <c r="D13" s="53" t="s">
        <v>16</v>
      </c>
      <c r="E13" s="70" t="s">
        <v>34</v>
      </c>
      <c r="F13" s="57">
        <v>40</v>
      </c>
      <c r="G13" s="74">
        <v>761880</v>
      </c>
      <c r="H13" s="61" t="s">
        <v>333</v>
      </c>
      <c r="I13" s="63">
        <v>825370</v>
      </c>
      <c r="J13" s="63">
        <v>888860</v>
      </c>
      <c r="K13" s="63">
        <v>952350</v>
      </c>
      <c r="L13" s="63">
        <v>1015840</v>
      </c>
      <c r="M13" s="63">
        <v>1079330</v>
      </c>
      <c r="N13" s="63">
        <v>1142820</v>
      </c>
      <c r="O13" s="63">
        <v>1206310</v>
      </c>
      <c r="P13" s="63">
        <v>1269800</v>
      </c>
      <c r="Q13" s="63">
        <v>1333290</v>
      </c>
      <c r="R13" s="63">
        <v>1396780</v>
      </c>
      <c r="S13" s="63">
        <v>1460270</v>
      </c>
      <c r="T13" s="67" t="s">
        <v>18</v>
      </c>
    </row>
    <row r="14" spans="1:20" s="60" customFormat="1" ht="26.25" customHeight="1" x14ac:dyDescent="0.15">
      <c r="A14" s="60" t="s">
        <v>316</v>
      </c>
      <c r="B14" s="51">
        <v>10</v>
      </c>
      <c r="C14" s="52" t="s">
        <v>35</v>
      </c>
      <c r="D14" s="53" t="s">
        <v>16</v>
      </c>
      <c r="E14" s="70" t="s">
        <v>36</v>
      </c>
      <c r="F14" s="57">
        <v>40</v>
      </c>
      <c r="G14" s="74">
        <v>859320</v>
      </c>
      <c r="H14" s="61" t="s">
        <v>333</v>
      </c>
      <c r="I14" s="63">
        <v>930930</v>
      </c>
      <c r="J14" s="63">
        <v>1002540</v>
      </c>
      <c r="K14" s="63">
        <v>1074150</v>
      </c>
      <c r="L14" s="63">
        <v>1145760</v>
      </c>
      <c r="M14" s="63">
        <v>1217370</v>
      </c>
      <c r="N14" s="63">
        <v>1288980</v>
      </c>
      <c r="O14" s="63">
        <v>1360590</v>
      </c>
      <c r="P14" s="63">
        <v>1432200</v>
      </c>
      <c r="Q14" s="63">
        <v>1503810</v>
      </c>
      <c r="R14" s="63">
        <v>1575420</v>
      </c>
      <c r="S14" s="63">
        <v>1647030</v>
      </c>
      <c r="T14" s="67" t="s">
        <v>18</v>
      </c>
    </row>
    <row r="15" spans="1:20" s="60" customFormat="1" ht="26.25" customHeight="1" x14ac:dyDescent="0.15">
      <c r="A15" s="60" t="s">
        <v>316</v>
      </c>
      <c r="B15" s="51">
        <v>11</v>
      </c>
      <c r="C15" s="52" t="s">
        <v>37</v>
      </c>
      <c r="D15" s="53" t="s">
        <v>16</v>
      </c>
      <c r="E15" s="70" t="s">
        <v>38</v>
      </c>
      <c r="F15" s="57">
        <v>22</v>
      </c>
      <c r="G15" s="74">
        <v>334320</v>
      </c>
      <c r="H15" s="61" t="s">
        <v>333</v>
      </c>
      <c r="I15" s="62">
        <v>362180</v>
      </c>
      <c r="J15" s="62">
        <v>390040</v>
      </c>
      <c r="K15" s="62">
        <v>417900</v>
      </c>
      <c r="L15" s="62">
        <v>445760</v>
      </c>
      <c r="M15" s="62">
        <v>473620</v>
      </c>
      <c r="N15" s="62">
        <v>501480</v>
      </c>
      <c r="O15" s="62">
        <v>529340</v>
      </c>
      <c r="P15" s="62">
        <v>557200</v>
      </c>
      <c r="Q15" s="62">
        <v>585060</v>
      </c>
      <c r="R15" s="62">
        <v>612920</v>
      </c>
      <c r="S15" s="62">
        <v>640780</v>
      </c>
      <c r="T15" s="67" t="s">
        <v>13</v>
      </c>
    </row>
    <row r="16" spans="1:20" s="60" customFormat="1" ht="26.25" customHeight="1" x14ac:dyDescent="0.15">
      <c r="A16" s="60" t="s">
        <v>316</v>
      </c>
      <c r="B16" s="51">
        <v>12</v>
      </c>
      <c r="C16" s="52" t="s">
        <v>39</v>
      </c>
      <c r="D16" s="53" t="s">
        <v>40</v>
      </c>
      <c r="E16" s="70" t="s">
        <v>41</v>
      </c>
      <c r="F16" s="57">
        <v>28</v>
      </c>
      <c r="G16" s="74">
        <v>303744</v>
      </c>
      <c r="H16" s="61" t="s">
        <v>334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7" t="s">
        <v>18</v>
      </c>
    </row>
    <row r="17" spans="1:20" s="60" customFormat="1" ht="26.25" customHeight="1" x14ac:dyDescent="0.15">
      <c r="A17" s="60" t="s">
        <v>316</v>
      </c>
      <c r="B17" s="51">
        <v>13</v>
      </c>
      <c r="C17" s="52" t="s">
        <v>44</v>
      </c>
      <c r="D17" s="53" t="s">
        <v>40</v>
      </c>
      <c r="E17" s="70" t="s">
        <v>45</v>
      </c>
      <c r="F17" s="57">
        <v>30</v>
      </c>
      <c r="G17" s="74">
        <v>324128</v>
      </c>
      <c r="H17" s="61" t="s">
        <v>334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7" t="s">
        <v>18</v>
      </c>
    </row>
    <row r="18" spans="1:20" s="60" customFormat="1" ht="26.25" customHeight="1" x14ac:dyDescent="0.15">
      <c r="A18" s="60" t="s">
        <v>316</v>
      </c>
      <c r="B18" s="51">
        <v>14</v>
      </c>
      <c r="C18" s="52" t="s">
        <v>46</v>
      </c>
      <c r="D18" s="53" t="s">
        <v>40</v>
      </c>
      <c r="E18" s="70" t="s">
        <v>47</v>
      </c>
      <c r="F18" s="57">
        <v>50</v>
      </c>
      <c r="G18" s="74">
        <v>361312</v>
      </c>
      <c r="H18" s="61" t="s">
        <v>334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7" t="s">
        <v>18</v>
      </c>
    </row>
    <row r="19" spans="1:20" s="60" customFormat="1" ht="26.25" customHeight="1" x14ac:dyDescent="0.15">
      <c r="A19" s="64" t="s">
        <v>316</v>
      </c>
      <c r="B19" s="51">
        <v>15</v>
      </c>
      <c r="C19" s="52" t="s">
        <v>48</v>
      </c>
      <c r="D19" s="53" t="s">
        <v>40</v>
      </c>
      <c r="E19" s="70" t="s">
        <v>49</v>
      </c>
      <c r="F19" s="57">
        <v>50</v>
      </c>
      <c r="G19" s="74">
        <v>357056</v>
      </c>
      <c r="H19" s="61" t="s">
        <v>334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7" t="s">
        <v>18</v>
      </c>
    </row>
    <row r="20" spans="1:20" s="60" customFormat="1" ht="26.25" customHeight="1" x14ac:dyDescent="0.15">
      <c r="A20" s="64" t="s">
        <v>316</v>
      </c>
      <c r="B20" s="51">
        <v>16</v>
      </c>
      <c r="C20" s="52" t="s">
        <v>50</v>
      </c>
      <c r="D20" s="53" t="s">
        <v>40</v>
      </c>
      <c r="E20" s="70" t="s">
        <v>51</v>
      </c>
      <c r="F20" s="57">
        <v>50</v>
      </c>
      <c r="G20" s="74">
        <v>361536</v>
      </c>
      <c r="H20" s="61" t="s">
        <v>334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7" t="s">
        <v>18</v>
      </c>
    </row>
    <row r="21" spans="1:20" s="60" customFormat="1" ht="26.25" customHeight="1" x14ac:dyDescent="0.15">
      <c r="A21" s="64" t="s">
        <v>316</v>
      </c>
      <c r="B21" s="51">
        <v>17</v>
      </c>
      <c r="C21" s="52" t="s">
        <v>52</v>
      </c>
      <c r="D21" s="53" t="s">
        <v>40</v>
      </c>
      <c r="E21" s="70" t="s">
        <v>312</v>
      </c>
      <c r="F21" s="57">
        <v>64</v>
      </c>
      <c r="G21" s="74">
        <v>416416</v>
      </c>
      <c r="H21" s="61" t="s">
        <v>334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7" t="s">
        <v>18</v>
      </c>
    </row>
    <row r="22" spans="1:20" s="60" customFormat="1" ht="26.25" customHeight="1" x14ac:dyDescent="0.15">
      <c r="A22" s="60" t="s">
        <v>316</v>
      </c>
      <c r="B22" s="51">
        <v>18</v>
      </c>
      <c r="C22" s="52" t="s">
        <v>54</v>
      </c>
      <c r="D22" s="53" t="s">
        <v>40</v>
      </c>
      <c r="E22" s="70" t="s">
        <v>55</v>
      </c>
      <c r="F22" s="57">
        <v>46</v>
      </c>
      <c r="G22" s="74">
        <v>380464</v>
      </c>
      <c r="H22" s="61" t="s">
        <v>334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7" t="s">
        <v>13</v>
      </c>
    </row>
    <row r="23" spans="1:20" s="60" customFormat="1" ht="26.25" customHeight="1" x14ac:dyDescent="0.15">
      <c r="A23" s="60" t="s">
        <v>316</v>
      </c>
      <c r="B23" s="51">
        <v>19</v>
      </c>
      <c r="C23" s="52" t="s">
        <v>57</v>
      </c>
      <c r="D23" s="53" t="s">
        <v>40</v>
      </c>
      <c r="E23" s="70" t="s">
        <v>58</v>
      </c>
      <c r="F23" s="57">
        <v>50</v>
      </c>
      <c r="G23" s="74">
        <v>372288</v>
      </c>
      <c r="H23" s="61" t="s">
        <v>334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7" t="s">
        <v>18</v>
      </c>
    </row>
    <row r="24" spans="1:20" s="60" customFormat="1" ht="26.25" customHeight="1" x14ac:dyDescent="0.15">
      <c r="A24" s="60" t="s">
        <v>316</v>
      </c>
      <c r="B24" s="51">
        <v>20</v>
      </c>
      <c r="C24" s="52" t="s">
        <v>351</v>
      </c>
      <c r="D24" s="53" t="s">
        <v>40</v>
      </c>
      <c r="E24" s="70" t="s">
        <v>349</v>
      </c>
      <c r="F24" s="57">
        <v>49</v>
      </c>
      <c r="G24" s="74">
        <v>362096</v>
      </c>
      <c r="H24" s="61" t="s">
        <v>334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7" t="s">
        <v>13</v>
      </c>
    </row>
    <row r="25" spans="1:20" s="60" customFormat="1" ht="26.25" customHeight="1" x14ac:dyDescent="0.15">
      <c r="A25" s="60" t="s">
        <v>316</v>
      </c>
      <c r="B25" s="51">
        <v>21</v>
      </c>
      <c r="C25" s="52" t="s">
        <v>59</v>
      </c>
      <c r="D25" s="53" t="s">
        <v>40</v>
      </c>
      <c r="E25" s="70" t="s">
        <v>60</v>
      </c>
      <c r="F25" s="57">
        <v>21</v>
      </c>
      <c r="G25" s="74">
        <v>211400</v>
      </c>
      <c r="H25" s="61" t="s">
        <v>334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7" t="s">
        <v>13</v>
      </c>
    </row>
    <row r="26" spans="1:20" s="60" customFormat="1" ht="26.25" customHeight="1" x14ac:dyDescent="0.15">
      <c r="A26" s="60" t="s">
        <v>316</v>
      </c>
      <c r="B26" s="51">
        <v>22</v>
      </c>
      <c r="C26" s="52" t="s">
        <v>62</v>
      </c>
      <c r="D26" s="53" t="s">
        <v>40</v>
      </c>
      <c r="E26" s="70" t="s">
        <v>63</v>
      </c>
      <c r="F26" s="57">
        <v>22</v>
      </c>
      <c r="G26" s="74">
        <v>252000</v>
      </c>
      <c r="H26" s="61" t="s">
        <v>334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7" t="s">
        <v>13</v>
      </c>
    </row>
    <row r="27" spans="1:20" s="60" customFormat="1" ht="26.25" customHeight="1" x14ac:dyDescent="0.15">
      <c r="A27" s="60" t="s">
        <v>316</v>
      </c>
      <c r="B27" s="51">
        <v>23</v>
      </c>
      <c r="C27" s="52" t="s">
        <v>64</v>
      </c>
      <c r="D27" s="53" t="s">
        <v>65</v>
      </c>
      <c r="E27" s="70" t="s">
        <v>66</v>
      </c>
      <c r="F27" s="57">
        <v>95</v>
      </c>
      <c r="G27" s="74">
        <v>440160</v>
      </c>
      <c r="H27" s="61" t="s">
        <v>333</v>
      </c>
      <c r="I27" s="63">
        <v>476840</v>
      </c>
      <c r="J27" s="63">
        <v>513520</v>
      </c>
      <c r="K27" s="63">
        <v>550200</v>
      </c>
      <c r="L27" s="63">
        <v>586880</v>
      </c>
      <c r="M27" s="63">
        <v>623560</v>
      </c>
      <c r="N27" s="63">
        <v>660240</v>
      </c>
      <c r="O27" s="63">
        <v>696920</v>
      </c>
      <c r="P27" s="63">
        <v>733600</v>
      </c>
      <c r="Q27" s="63">
        <v>770280</v>
      </c>
      <c r="R27" s="63">
        <v>806960</v>
      </c>
      <c r="S27" s="63">
        <v>843640</v>
      </c>
      <c r="T27" s="67" t="s">
        <v>18</v>
      </c>
    </row>
    <row r="28" spans="1:20" s="60" customFormat="1" ht="26.25" customHeight="1" x14ac:dyDescent="0.15">
      <c r="A28" s="60" t="s">
        <v>316</v>
      </c>
      <c r="B28" s="54">
        <v>24</v>
      </c>
      <c r="C28" s="55" t="s">
        <v>67</v>
      </c>
      <c r="D28" s="56" t="s">
        <v>65</v>
      </c>
      <c r="E28" s="175" t="s">
        <v>68</v>
      </c>
      <c r="F28" s="168">
        <v>51</v>
      </c>
      <c r="G28" s="75">
        <v>358064</v>
      </c>
      <c r="H28" s="61" t="s">
        <v>333</v>
      </c>
      <c r="I28" s="63">
        <v>387902</v>
      </c>
      <c r="J28" s="63">
        <v>417740</v>
      </c>
      <c r="K28" s="63">
        <v>447580</v>
      </c>
      <c r="L28" s="63">
        <v>477418</v>
      </c>
      <c r="M28" s="63">
        <v>507256</v>
      </c>
      <c r="N28" s="63">
        <v>537096</v>
      </c>
      <c r="O28" s="63">
        <v>566934</v>
      </c>
      <c r="P28" s="63">
        <v>596772</v>
      </c>
      <c r="Q28" s="63">
        <v>626612</v>
      </c>
      <c r="R28" s="63">
        <v>656450</v>
      </c>
      <c r="S28" s="63">
        <v>686288</v>
      </c>
      <c r="T28" s="67" t="s">
        <v>13</v>
      </c>
    </row>
    <row r="29" spans="1:20" s="60" customFormat="1" ht="26.25" customHeight="1" x14ac:dyDescent="0.15">
      <c r="A29" s="60" t="s">
        <v>316</v>
      </c>
      <c r="B29" s="54">
        <v>25</v>
      </c>
      <c r="C29" s="55" t="s">
        <v>69</v>
      </c>
      <c r="D29" s="56" t="s">
        <v>65</v>
      </c>
      <c r="E29" s="175" t="s">
        <v>70</v>
      </c>
      <c r="F29" s="168">
        <v>21</v>
      </c>
      <c r="G29" s="75">
        <v>206976</v>
      </c>
      <c r="H29" s="61" t="s">
        <v>333</v>
      </c>
      <c r="I29" s="62">
        <v>224224</v>
      </c>
      <c r="J29" s="62">
        <v>241472</v>
      </c>
      <c r="K29" s="62">
        <v>258720</v>
      </c>
      <c r="L29" s="62">
        <v>275968</v>
      </c>
      <c r="M29" s="62">
        <v>293216</v>
      </c>
      <c r="N29" s="62">
        <v>310464</v>
      </c>
      <c r="O29" s="62">
        <v>327712</v>
      </c>
      <c r="P29" s="62">
        <v>344960</v>
      </c>
      <c r="Q29" s="62">
        <v>362208</v>
      </c>
      <c r="R29" s="62">
        <v>379456</v>
      </c>
      <c r="S29" s="62">
        <v>396704</v>
      </c>
      <c r="T29" s="67" t="s">
        <v>13</v>
      </c>
    </row>
    <row r="30" spans="1:20" s="60" customFormat="1" ht="26.25" customHeight="1" x14ac:dyDescent="0.15">
      <c r="A30" s="60" t="s">
        <v>316</v>
      </c>
      <c r="B30" s="51">
        <v>26</v>
      </c>
      <c r="C30" s="52" t="s">
        <v>71</v>
      </c>
      <c r="D30" s="53" t="s">
        <v>72</v>
      </c>
      <c r="E30" s="70" t="s">
        <v>73</v>
      </c>
      <c r="F30" s="57">
        <v>50</v>
      </c>
      <c r="G30" s="74">
        <v>240240</v>
      </c>
      <c r="H30" s="61" t="s">
        <v>333</v>
      </c>
      <c r="I30" s="63">
        <v>260260</v>
      </c>
      <c r="J30" s="62">
        <v>280280</v>
      </c>
      <c r="K30" s="62">
        <v>300300</v>
      </c>
      <c r="L30" s="62">
        <v>320320</v>
      </c>
      <c r="M30" s="62">
        <v>340340</v>
      </c>
      <c r="N30" s="62">
        <v>360360</v>
      </c>
      <c r="O30" s="62">
        <v>380380</v>
      </c>
      <c r="P30" s="62">
        <v>400400</v>
      </c>
      <c r="Q30" s="62">
        <v>420420</v>
      </c>
      <c r="R30" s="62">
        <v>440440</v>
      </c>
      <c r="S30" s="62">
        <v>460460</v>
      </c>
      <c r="T30" s="67" t="s">
        <v>18</v>
      </c>
    </row>
    <row r="31" spans="1:20" s="60" customFormat="1" ht="26.25" customHeight="1" x14ac:dyDescent="0.15">
      <c r="A31" s="60" t="s">
        <v>316</v>
      </c>
      <c r="B31" s="54">
        <v>27</v>
      </c>
      <c r="C31" s="55" t="s">
        <v>74</v>
      </c>
      <c r="D31" s="56" t="s">
        <v>72</v>
      </c>
      <c r="E31" s="175" t="s">
        <v>75</v>
      </c>
      <c r="F31" s="168">
        <v>20</v>
      </c>
      <c r="G31" s="75">
        <v>114912</v>
      </c>
      <c r="H31" s="61" t="s">
        <v>333</v>
      </c>
      <c r="I31" s="63">
        <v>124488</v>
      </c>
      <c r="J31" s="62">
        <v>134064</v>
      </c>
      <c r="K31" s="62">
        <v>143640</v>
      </c>
      <c r="L31" s="62">
        <v>153216</v>
      </c>
      <c r="M31" s="62">
        <v>162792</v>
      </c>
      <c r="N31" s="62">
        <v>172368</v>
      </c>
      <c r="O31" s="62">
        <v>181944</v>
      </c>
      <c r="P31" s="62">
        <v>191520</v>
      </c>
      <c r="Q31" s="62">
        <v>201096</v>
      </c>
      <c r="R31" s="62">
        <v>210672</v>
      </c>
      <c r="S31" s="62">
        <v>220248</v>
      </c>
      <c r="T31" s="67" t="s">
        <v>13</v>
      </c>
    </row>
    <row r="32" spans="1:20" s="60" customFormat="1" ht="26.25" customHeight="1" x14ac:dyDescent="0.15">
      <c r="A32" s="60" t="s">
        <v>316</v>
      </c>
      <c r="B32" s="54">
        <v>28</v>
      </c>
      <c r="C32" s="55" t="s">
        <v>76</v>
      </c>
      <c r="D32" s="56" t="s">
        <v>72</v>
      </c>
      <c r="E32" s="175" t="s">
        <v>77</v>
      </c>
      <c r="F32" s="168">
        <v>25</v>
      </c>
      <c r="G32" s="75">
        <v>152695</v>
      </c>
      <c r="H32" s="61" t="s">
        <v>333</v>
      </c>
      <c r="I32" s="63">
        <v>165419</v>
      </c>
      <c r="J32" s="62">
        <v>178144</v>
      </c>
      <c r="K32" s="62">
        <v>190869</v>
      </c>
      <c r="L32" s="62">
        <v>203593</v>
      </c>
      <c r="M32" s="62">
        <v>216318</v>
      </c>
      <c r="N32" s="62">
        <v>229042</v>
      </c>
      <c r="O32" s="62">
        <v>241767</v>
      </c>
      <c r="P32" s="62">
        <v>254492</v>
      </c>
      <c r="Q32" s="62">
        <v>267216</v>
      </c>
      <c r="R32" s="62">
        <v>279941</v>
      </c>
      <c r="S32" s="62">
        <v>292665</v>
      </c>
      <c r="T32" s="67" t="s">
        <v>13</v>
      </c>
    </row>
    <row r="33" spans="1:20" s="60" customFormat="1" ht="26.25" customHeight="1" x14ac:dyDescent="0.15">
      <c r="A33" s="60" t="s">
        <v>316</v>
      </c>
      <c r="B33" s="51">
        <v>29</v>
      </c>
      <c r="C33" s="52" t="s">
        <v>78</v>
      </c>
      <c r="D33" s="53" t="s">
        <v>79</v>
      </c>
      <c r="E33" s="70" t="s">
        <v>80</v>
      </c>
      <c r="F33" s="57">
        <v>45</v>
      </c>
      <c r="G33" s="74">
        <v>513408</v>
      </c>
      <c r="H33" s="61" t="s">
        <v>333</v>
      </c>
      <c r="I33" s="62">
        <v>556192</v>
      </c>
      <c r="J33" s="62">
        <v>598976</v>
      </c>
      <c r="K33" s="62">
        <v>641760</v>
      </c>
      <c r="L33" s="62">
        <v>684544</v>
      </c>
      <c r="M33" s="62">
        <v>727328</v>
      </c>
      <c r="N33" s="62">
        <v>770112</v>
      </c>
      <c r="O33" s="62">
        <v>812896</v>
      </c>
      <c r="P33" s="62">
        <v>855680</v>
      </c>
      <c r="Q33" s="62">
        <v>898464</v>
      </c>
      <c r="R33" s="62">
        <v>941248</v>
      </c>
      <c r="S33" s="62">
        <v>984032</v>
      </c>
      <c r="T33" s="67" t="s">
        <v>18</v>
      </c>
    </row>
    <row r="34" spans="1:20" s="60" customFormat="1" ht="26.25" customHeight="1" x14ac:dyDescent="0.15">
      <c r="A34" s="60" t="s">
        <v>316</v>
      </c>
      <c r="B34" s="51">
        <v>30</v>
      </c>
      <c r="C34" s="52" t="s">
        <v>81</v>
      </c>
      <c r="D34" s="53" t="s">
        <v>79</v>
      </c>
      <c r="E34" s="70" t="s">
        <v>313</v>
      </c>
      <c r="F34" s="57">
        <v>23</v>
      </c>
      <c r="G34" s="74">
        <v>356966</v>
      </c>
      <c r="H34" s="61" t="s">
        <v>333</v>
      </c>
      <c r="I34" s="62">
        <v>386713</v>
      </c>
      <c r="J34" s="62">
        <v>416460</v>
      </c>
      <c r="K34" s="62">
        <v>446208</v>
      </c>
      <c r="L34" s="62">
        <v>475955</v>
      </c>
      <c r="M34" s="62">
        <v>505702</v>
      </c>
      <c r="N34" s="62">
        <v>535449</v>
      </c>
      <c r="O34" s="62">
        <v>565196</v>
      </c>
      <c r="P34" s="62">
        <v>594944</v>
      </c>
      <c r="Q34" s="62">
        <v>624691</v>
      </c>
      <c r="R34" s="62">
        <v>654438</v>
      </c>
      <c r="S34" s="62">
        <v>684185</v>
      </c>
      <c r="T34" s="67" t="s">
        <v>18</v>
      </c>
    </row>
    <row r="35" spans="1:20" s="60" customFormat="1" ht="26.25" customHeight="1" x14ac:dyDescent="0.15">
      <c r="A35" s="60" t="s">
        <v>316</v>
      </c>
      <c r="B35" s="51">
        <v>31</v>
      </c>
      <c r="C35" s="52" t="s">
        <v>84</v>
      </c>
      <c r="D35" s="53" t="s">
        <v>79</v>
      </c>
      <c r="E35" s="70" t="s">
        <v>85</v>
      </c>
      <c r="F35" s="57">
        <v>22</v>
      </c>
      <c r="G35" s="74">
        <v>289497</v>
      </c>
      <c r="H35" s="61" t="s">
        <v>333</v>
      </c>
      <c r="I35" s="62">
        <v>313622</v>
      </c>
      <c r="J35" s="62">
        <v>337747</v>
      </c>
      <c r="K35" s="62">
        <v>361872</v>
      </c>
      <c r="L35" s="62">
        <v>385996</v>
      </c>
      <c r="M35" s="62">
        <v>410121</v>
      </c>
      <c r="N35" s="62">
        <v>434246</v>
      </c>
      <c r="O35" s="62">
        <v>458371</v>
      </c>
      <c r="P35" s="62">
        <v>482496</v>
      </c>
      <c r="Q35" s="62">
        <v>506620</v>
      </c>
      <c r="R35" s="62">
        <v>530745</v>
      </c>
      <c r="S35" s="62">
        <v>554870</v>
      </c>
      <c r="T35" s="67" t="s">
        <v>18</v>
      </c>
    </row>
    <row r="36" spans="1:20" s="60" customFormat="1" ht="26.25" customHeight="1" x14ac:dyDescent="0.15">
      <c r="A36" s="60" t="s">
        <v>316</v>
      </c>
      <c r="B36" s="51">
        <v>32</v>
      </c>
      <c r="C36" s="52" t="s">
        <v>86</v>
      </c>
      <c r="D36" s="53" t="s">
        <v>79</v>
      </c>
      <c r="E36" s="70" t="s">
        <v>87</v>
      </c>
      <c r="F36" s="57">
        <v>24</v>
      </c>
      <c r="G36" s="74">
        <v>293540</v>
      </c>
      <c r="H36" s="61" t="s">
        <v>333</v>
      </c>
      <c r="I36" s="62">
        <v>318001</v>
      </c>
      <c r="J36" s="62">
        <v>342463</v>
      </c>
      <c r="K36" s="62">
        <v>366926</v>
      </c>
      <c r="L36" s="62">
        <v>391386</v>
      </c>
      <c r="M36" s="62">
        <v>415849</v>
      </c>
      <c r="N36" s="62">
        <v>440311</v>
      </c>
      <c r="O36" s="62">
        <v>464772</v>
      </c>
      <c r="P36" s="62">
        <v>489234</v>
      </c>
      <c r="Q36" s="62">
        <v>513696</v>
      </c>
      <c r="R36" s="62">
        <v>538157</v>
      </c>
      <c r="S36" s="62">
        <v>562619</v>
      </c>
      <c r="T36" s="67" t="s">
        <v>18</v>
      </c>
    </row>
    <row r="37" spans="1:20" s="60" customFormat="1" ht="26.25" customHeight="1" x14ac:dyDescent="0.15">
      <c r="A37" s="60" t="s">
        <v>316</v>
      </c>
      <c r="B37" s="51">
        <v>33</v>
      </c>
      <c r="C37" s="52" t="s">
        <v>88</v>
      </c>
      <c r="D37" s="53" t="s">
        <v>89</v>
      </c>
      <c r="E37" s="70" t="s">
        <v>90</v>
      </c>
      <c r="F37" s="57">
        <v>67</v>
      </c>
      <c r="G37" s="74">
        <v>448280</v>
      </c>
      <c r="H37" s="61" t="s">
        <v>333</v>
      </c>
      <c r="I37" s="62">
        <v>485636</v>
      </c>
      <c r="J37" s="62">
        <v>522992</v>
      </c>
      <c r="K37" s="62">
        <v>560350</v>
      </c>
      <c r="L37" s="62">
        <v>597706</v>
      </c>
      <c r="M37" s="62">
        <v>635062</v>
      </c>
      <c r="N37" s="62">
        <v>672420</v>
      </c>
      <c r="O37" s="62">
        <v>709776</v>
      </c>
      <c r="P37" s="62">
        <v>747132</v>
      </c>
      <c r="Q37" s="62">
        <v>784490</v>
      </c>
      <c r="R37" s="62">
        <v>821846</v>
      </c>
      <c r="S37" s="62">
        <v>859202</v>
      </c>
      <c r="T37" s="67" t="s">
        <v>18</v>
      </c>
    </row>
    <row r="38" spans="1:20" s="60" customFormat="1" ht="26.25" customHeight="1" x14ac:dyDescent="0.15">
      <c r="A38" s="60" t="s">
        <v>316</v>
      </c>
      <c r="B38" s="51">
        <v>34</v>
      </c>
      <c r="C38" s="52" t="s">
        <v>91</v>
      </c>
      <c r="D38" s="53" t="s">
        <v>89</v>
      </c>
      <c r="E38" s="70" t="s">
        <v>92</v>
      </c>
      <c r="F38" s="57">
        <v>30</v>
      </c>
      <c r="G38" s="74">
        <v>201600</v>
      </c>
      <c r="H38" s="61" t="s">
        <v>333</v>
      </c>
      <c r="I38" s="62">
        <v>218400</v>
      </c>
      <c r="J38" s="62">
        <v>235200</v>
      </c>
      <c r="K38" s="62">
        <v>252000</v>
      </c>
      <c r="L38" s="62">
        <v>268800</v>
      </c>
      <c r="M38" s="62">
        <v>285600</v>
      </c>
      <c r="N38" s="62">
        <v>302400</v>
      </c>
      <c r="O38" s="62">
        <v>319200</v>
      </c>
      <c r="P38" s="62">
        <v>336000</v>
      </c>
      <c r="Q38" s="62">
        <v>352800</v>
      </c>
      <c r="R38" s="62">
        <v>369600</v>
      </c>
      <c r="S38" s="62">
        <v>386400</v>
      </c>
      <c r="T38" s="67" t="s">
        <v>18</v>
      </c>
    </row>
    <row r="39" spans="1:20" s="60" customFormat="1" ht="26.25" customHeight="1" x14ac:dyDescent="0.15">
      <c r="A39" s="60" t="s">
        <v>316</v>
      </c>
      <c r="B39" s="51">
        <v>35</v>
      </c>
      <c r="C39" s="52" t="s">
        <v>93</v>
      </c>
      <c r="D39" s="53" t="s">
        <v>89</v>
      </c>
      <c r="E39" s="70" t="s">
        <v>94</v>
      </c>
      <c r="F39" s="57">
        <v>71</v>
      </c>
      <c r="G39" s="74">
        <v>446768</v>
      </c>
      <c r="H39" s="61" t="s">
        <v>333</v>
      </c>
      <c r="I39" s="62">
        <v>483998</v>
      </c>
      <c r="J39" s="62">
        <v>521228</v>
      </c>
      <c r="K39" s="62">
        <v>558460</v>
      </c>
      <c r="L39" s="62">
        <v>595690</v>
      </c>
      <c r="M39" s="62">
        <v>632920</v>
      </c>
      <c r="N39" s="62">
        <v>670152</v>
      </c>
      <c r="O39" s="62">
        <v>707382</v>
      </c>
      <c r="P39" s="62">
        <v>744612</v>
      </c>
      <c r="Q39" s="62">
        <v>781844</v>
      </c>
      <c r="R39" s="62">
        <v>819074</v>
      </c>
      <c r="S39" s="62">
        <v>856304</v>
      </c>
      <c r="T39" s="67" t="s">
        <v>18</v>
      </c>
    </row>
    <row r="40" spans="1:20" s="60" customFormat="1" ht="26.25" customHeight="1" x14ac:dyDescent="0.15">
      <c r="A40" s="60" t="s">
        <v>316</v>
      </c>
      <c r="B40" s="51">
        <v>36</v>
      </c>
      <c r="C40" s="52" t="s">
        <v>95</v>
      </c>
      <c r="D40" s="53" t="s">
        <v>89</v>
      </c>
      <c r="E40" s="70" t="s">
        <v>96</v>
      </c>
      <c r="F40" s="57">
        <v>34</v>
      </c>
      <c r="G40" s="74">
        <v>224840</v>
      </c>
      <c r="H40" s="61" t="s">
        <v>333</v>
      </c>
      <c r="I40" s="62">
        <v>243576</v>
      </c>
      <c r="J40" s="62">
        <v>262312</v>
      </c>
      <c r="K40" s="62">
        <v>281050</v>
      </c>
      <c r="L40" s="62">
        <v>299786</v>
      </c>
      <c r="M40" s="62">
        <v>318522</v>
      </c>
      <c r="N40" s="62">
        <v>337260</v>
      </c>
      <c r="O40" s="62">
        <v>355996</v>
      </c>
      <c r="P40" s="62">
        <v>374732</v>
      </c>
      <c r="Q40" s="62">
        <v>393470</v>
      </c>
      <c r="R40" s="62">
        <v>412206</v>
      </c>
      <c r="S40" s="62">
        <v>430942</v>
      </c>
      <c r="T40" s="67" t="s">
        <v>18</v>
      </c>
    </row>
    <row r="41" spans="1:20" s="60" customFormat="1" ht="26.25" customHeight="1" x14ac:dyDescent="0.15">
      <c r="A41" s="64" t="s">
        <v>316</v>
      </c>
      <c r="B41" s="51">
        <v>37</v>
      </c>
      <c r="C41" s="52" t="s">
        <v>98</v>
      </c>
      <c r="D41" s="53" t="s">
        <v>89</v>
      </c>
      <c r="E41" s="70" t="s">
        <v>99</v>
      </c>
      <c r="F41" s="57">
        <v>30</v>
      </c>
      <c r="G41" s="74">
        <v>520800</v>
      </c>
      <c r="H41" s="61" t="s">
        <v>333</v>
      </c>
      <c r="I41" s="62">
        <v>564200</v>
      </c>
      <c r="J41" s="62">
        <v>607600</v>
      </c>
      <c r="K41" s="62">
        <v>651000</v>
      </c>
      <c r="L41" s="62">
        <v>694400</v>
      </c>
      <c r="M41" s="62">
        <v>737800</v>
      </c>
      <c r="N41" s="62">
        <v>781200</v>
      </c>
      <c r="O41" s="62">
        <v>824600</v>
      </c>
      <c r="P41" s="62">
        <v>868000</v>
      </c>
      <c r="Q41" s="62">
        <v>911400</v>
      </c>
      <c r="R41" s="62">
        <v>954800</v>
      </c>
      <c r="S41" s="62">
        <v>998200</v>
      </c>
      <c r="T41" s="67" t="s">
        <v>18</v>
      </c>
    </row>
    <row r="42" spans="1:20" s="60" customFormat="1" ht="26.25" customHeight="1" x14ac:dyDescent="0.15">
      <c r="A42" s="60" t="s">
        <v>316</v>
      </c>
      <c r="B42" s="51">
        <v>38</v>
      </c>
      <c r="C42" s="52" t="s">
        <v>100</v>
      </c>
      <c r="D42" s="53" t="s">
        <v>89</v>
      </c>
      <c r="E42" s="70" t="s">
        <v>101</v>
      </c>
      <c r="F42" s="57">
        <v>38</v>
      </c>
      <c r="G42" s="74">
        <v>313544</v>
      </c>
      <c r="H42" s="61" t="s">
        <v>333</v>
      </c>
      <c r="I42" s="62">
        <v>339672</v>
      </c>
      <c r="J42" s="62">
        <v>365800</v>
      </c>
      <c r="K42" s="62">
        <v>391930</v>
      </c>
      <c r="L42" s="62">
        <v>418058</v>
      </c>
      <c r="M42" s="62">
        <v>444186</v>
      </c>
      <c r="N42" s="62">
        <v>470316</v>
      </c>
      <c r="O42" s="62">
        <v>496444</v>
      </c>
      <c r="P42" s="62">
        <v>522572</v>
      </c>
      <c r="Q42" s="62">
        <v>548702</v>
      </c>
      <c r="R42" s="62">
        <v>574830</v>
      </c>
      <c r="S42" s="62">
        <v>600958</v>
      </c>
      <c r="T42" s="67" t="s">
        <v>13</v>
      </c>
    </row>
    <row r="43" spans="1:20" s="60" customFormat="1" ht="26.25" customHeight="1" x14ac:dyDescent="0.15">
      <c r="A43" s="60" t="s">
        <v>316</v>
      </c>
      <c r="B43" s="135">
        <v>39</v>
      </c>
      <c r="C43" s="136" t="s">
        <v>103</v>
      </c>
      <c r="D43" s="137" t="s">
        <v>89</v>
      </c>
      <c r="E43" s="176" t="s">
        <v>104</v>
      </c>
      <c r="F43" s="169">
        <v>17</v>
      </c>
      <c r="G43" s="138">
        <v>154280</v>
      </c>
      <c r="H43" s="139" t="s">
        <v>333</v>
      </c>
      <c r="I43" s="140">
        <v>167136</v>
      </c>
      <c r="J43" s="140">
        <v>179992</v>
      </c>
      <c r="K43" s="140">
        <v>192850</v>
      </c>
      <c r="L43" s="140">
        <v>205706</v>
      </c>
      <c r="M43" s="140">
        <v>218562</v>
      </c>
      <c r="N43" s="140">
        <v>231420</v>
      </c>
      <c r="O43" s="140">
        <v>244276</v>
      </c>
      <c r="P43" s="140">
        <v>257132</v>
      </c>
      <c r="Q43" s="140">
        <v>269990</v>
      </c>
      <c r="R43" s="140">
        <v>282846</v>
      </c>
      <c r="S43" s="140">
        <v>295702</v>
      </c>
      <c r="T43" s="67" t="s">
        <v>13</v>
      </c>
    </row>
    <row r="44" spans="1:20" s="60" customFormat="1" ht="26.25" customHeight="1" x14ac:dyDescent="0.15">
      <c r="A44" s="60" t="s">
        <v>316</v>
      </c>
      <c r="B44" s="141">
        <v>40</v>
      </c>
      <c r="C44" s="142" t="s">
        <v>105</v>
      </c>
      <c r="D44" s="143" t="s">
        <v>106</v>
      </c>
      <c r="E44" s="144" t="s">
        <v>107</v>
      </c>
      <c r="F44" s="170">
        <v>50</v>
      </c>
      <c r="G44" s="145">
        <v>420000</v>
      </c>
      <c r="H44" s="146" t="s">
        <v>334</v>
      </c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34" t="s">
        <v>18</v>
      </c>
    </row>
    <row r="45" spans="1:20" s="60" customFormat="1" ht="26.25" customHeight="1" x14ac:dyDescent="0.15">
      <c r="A45" s="60" t="s">
        <v>316</v>
      </c>
      <c r="B45" s="141">
        <v>41</v>
      </c>
      <c r="C45" s="142" t="s">
        <v>108</v>
      </c>
      <c r="D45" s="143" t="s">
        <v>109</v>
      </c>
      <c r="E45" s="144" t="s">
        <v>110</v>
      </c>
      <c r="F45" s="170">
        <v>50</v>
      </c>
      <c r="G45" s="145">
        <v>420000</v>
      </c>
      <c r="H45" s="146" t="s">
        <v>334</v>
      </c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34" t="s">
        <v>18</v>
      </c>
    </row>
    <row r="46" spans="1:20" s="60" customFormat="1" ht="26.25" customHeight="1" x14ac:dyDescent="0.15">
      <c r="A46" s="60" t="s">
        <v>316</v>
      </c>
      <c r="B46" s="141">
        <v>42</v>
      </c>
      <c r="C46" s="142" t="s">
        <v>111</v>
      </c>
      <c r="D46" s="143" t="s">
        <v>109</v>
      </c>
      <c r="E46" s="144" t="s">
        <v>112</v>
      </c>
      <c r="F46" s="170">
        <v>30</v>
      </c>
      <c r="G46" s="145">
        <v>210000</v>
      </c>
      <c r="H46" s="146" t="s">
        <v>334</v>
      </c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34" t="s">
        <v>13</v>
      </c>
    </row>
    <row r="47" spans="1:20" s="60" customFormat="1" ht="26.25" customHeight="1" x14ac:dyDescent="0.15">
      <c r="A47" s="60" t="s">
        <v>316</v>
      </c>
      <c r="B47" s="141">
        <v>43</v>
      </c>
      <c r="C47" s="142" t="s">
        <v>113</v>
      </c>
      <c r="D47" s="143" t="s">
        <v>114</v>
      </c>
      <c r="E47" s="144" t="s">
        <v>115</v>
      </c>
      <c r="F47" s="170">
        <v>25</v>
      </c>
      <c r="G47" s="145">
        <v>277200</v>
      </c>
      <c r="H47" s="146" t="s">
        <v>334</v>
      </c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34" t="s">
        <v>18</v>
      </c>
    </row>
    <row r="48" spans="1:20" s="60" customFormat="1" ht="26.25" customHeight="1" x14ac:dyDescent="0.15">
      <c r="A48" s="60" t="s">
        <v>316</v>
      </c>
      <c r="B48" s="141">
        <v>44</v>
      </c>
      <c r="C48" s="142" t="s">
        <v>116</v>
      </c>
      <c r="D48" s="143" t="s">
        <v>114</v>
      </c>
      <c r="E48" s="144" t="s">
        <v>117</v>
      </c>
      <c r="F48" s="170">
        <v>30</v>
      </c>
      <c r="G48" s="145">
        <v>626220</v>
      </c>
      <c r="H48" s="146" t="s">
        <v>334</v>
      </c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34" t="s">
        <v>18</v>
      </c>
    </row>
    <row r="49" spans="1:20" ht="26.25" customHeight="1" x14ac:dyDescent="0.15">
      <c r="A49" s="40" t="s">
        <v>316</v>
      </c>
      <c r="B49" s="149">
        <v>45</v>
      </c>
      <c r="C49" s="149" t="s">
        <v>118</v>
      </c>
      <c r="D49" s="150" t="s">
        <v>114</v>
      </c>
      <c r="E49" s="177" t="s">
        <v>119</v>
      </c>
      <c r="F49" s="171">
        <v>20</v>
      </c>
      <c r="G49" s="167">
        <v>218400</v>
      </c>
      <c r="H49" s="152" t="s">
        <v>334</v>
      </c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34" t="s">
        <v>13</v>
      </c>
    </row>
    <row r="50" spans="1:20" ht="26.25" customHeight="1" x14ac:dyDescent="0.15">
      <c r="A50" s="40" t="s">
        <v>316</v>
      </c>
      <c r="B50" s="149">
        <v>46</v>
      </c>
      <c r="C50" s="149" t="s">
        <v>120</v>
      </c>
      <c r="D50" s="150" t="s">
        <v>114</v>
      </c>
      <c r="E50" s="177" t="s">
        <v>121</v>
      </c>
      <c r="F50" s="171">
        <v>28</v>
      </c>
      <c r="G50" s="167">
        <v>352800</v>
      </c>
      <c r="H50" s="152" t="s">
        <v>334</v>
      </c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34" t="s">
        <v>13</v>
      </c>
    </row>
    <row r="51" spans="1:20" ht="26.25" customHeight="1" x14ac:dyDescent="0.15">
      <c r="A51" s="40" t="s">
        <v>316</v>
      </c>
      <c r="B51" s="149">
        <v>47</v>
      </c>
      <c r="C51" s="149" t="s">
        <v>122</v>
      </c>
      <c r="D51" s="150" t="s">
        <v>123</v>
      </c>
      <c r="E51" s="177" t="s">
        <v>124</v>
      </c>
      <c r="F51" s="171">
        <v>50</v>
      </c>
      <c r="G51" s="167">
        <v>395584</v>
      </c>
      <c r="H51" s="152" t="s">
        <v>333</v>
      </c>
      <c r="I51" s="153">
        <v>428548</v>
      </c>
      <c r="J51" s="153">
        <v>461514</v>
      </c>
      <c r="K51" s="153">
        <v>494480</v>
      </c>
      <c r="L51" s="153">
        <v>527444</v>
      </c>
      <c r="M51" s="153">
        <v>560410</v>
      </c>
      <c r="N51" s="153">
        <v>593376</v>
      </c>
      <c r="O51" s="153">
        <v>626340</v>
      </c>
      <c r="P51" s="153">
        <v>659306</v>
      </c>
      <c r="Q51" s="153">
        <v>692272</v>
      </c>
      <c r="R51" s="153">
        <v>725236</v>
      </c>
      <c r="S51" s="153">
        <v>758202</v>
      </c>
      <c r="T51" s="134" t="s">
        <v>18</v>
      </c>
    </row>
    <row r="52" spans="1:20" ht="26.25" customHeight="1" x14ac:dyDescent="0.15">
      <c r="A52" s="40" t="s">
        <v>316</v>
      </c>
      <c r="B52" s="149">
        <v>48</v>
      </c>
      <c r="C52" s="149" t="s">
        <v>125</v>
      </c>
      <c r="D52" s="150" t="s">
        <v>126</v>
      </c>
      <c r="E52" s="177" t="s">
        <v>127</v>
      </c>
      <c r="F52" s="171">
        <v>16</v>
      </c>
      <c r="G52" s="167">
        <v>375200</v>
      </c>
      <c r="H52" s="152" t="s">
        <v>334</v>
      </c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34" t="s">
        <v>18</v>
      </c>
    </row>
    <row r="53" spans="1:20" ht="26.25" customHeight="1" x14ac:dyDescent="0.15">
      <c r="A53" s="40" t="s">
        <v>316</v>
      </c>
      <c r="B53" s="149">
        <v>49</v>
      </c>
      <c r="C53" s="149" t="s">
        <v>128</v>
      </c>
      <c r="D53" s="150" t="s">
        <v>126</v>
      </c>
      <c r="E53" s="177" t="s">
        <v>129</v>
      </c>
      <c r="F53" s="171">
        <v>23</v>
      </c>
      <c r="G53" s="167">
        <v>388640</v>
      </c>
      <c r="H53" s="152" t="s">
        <v>334</v>
      </c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34" t="s">
        <v>18</v>
      </c>
    </row>
    <row r="54" spans="1:20" ht="26.25" customHeight="1" x14ac:dyDescent="0.15">
      <c r="A54" s="40" t="s">
        <v>316</v>
      </c>
      <c r="B54" s="149">
        <v>50</v>
      </c>
      <c r="C54" s="149" t="s">
        <v>130</v>
      </c>
      <c r="D54" s="150" t="s">
        <v>126</v>
      </c>
      <c r="E54" s="177" t="s">
        <v>131</v>
      </c>
      <c r="F54" s="171">
        <v>20</v>
      </c>
      <c r="G54" s="167">
        <v>547680</v>
      </c>
      <c r="H54" s="152" t="s">
        <v>334</v>
      </c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134" t="s">
        <v>18</v>
      </c>
    </row>
    <row r="55" spans="1:20" ht="26.25" customHeight="1" x14ac:dyDescent="0.15">
      <c r="A55" s="40" t="s">
        <v>316</v>
      </c>
      <c r="B55" s="149">
        <v>51</v>
      </c>
      <c r="C55" s="149" t="s">
        <v>132</v>
      </c>
      <c r="D55" s="150" t="s">
        <v>126</v>
      </c>
      <c r="E55" s="177" t="s">
        <v>133</v>
      </c>
      <c r="F55" s="171">
        <v>22</v>
      </c>
      <c r="G55" s="167">
        <v>501760</v>
      </c>
      <c r="H55" s="152" t="s">
        <v>334</v>
      </c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34" t="s">
        <v>18</v>
      </c>
    </row>
    <row r="56" spans="1:20" ht="26.25" customHeight="1" x14ac:dyDescent="0.15">
      <c r="A56" s="40" t="s">
        <v>316</v>
      </c>
      <c r="B56" s="149">
        <v>52</v>
      </c>
      <c r="C56" s="149" t="s">
        <v>134</v>
      </c>
      <c r="D56" s="150" t="s">
        <v>135</v>
      </c>
      <c r="E56" s="177" t="s">
        <v>136</v>
      </c>
      <c r="F56" s="171">
        <v>36</v>
      </c>
      <c r="G56" s="167">
        <v>352800</v>
      </c>
      <c r="H56" s="152" t="s">
        <v>333</v>
      </c>
      <c r="I56" s="153">
        <v>382200</v>
      </c>
      <c r="J56" s="153">
        <v>411600</v>
      </c>
      <c r="K56" s="153">
        <v>441000</v>
      </c>
      <c r="L56" s="153">
        <v>470400</v>
      </c>
      <c r="M56" s="153">
        <v>499800</v>
      </c>
      <c r="N56" s="153">
        <v>529200</v>
      </c>
      <c r="O56" s="153">
        <v>558600</v>
      </c>
      <c r="P56" s="153">
        <v>588000</v>
      </c>
      <c r="Q56" s="153">
        <v>617400</v>
      </c>
      <c r="R56" s="153">
        <v>646800</v>
      </c>
      <c r="S56" s="153">
        <v>676200</v>
      </c>
      <c r="T56" s="134" t="s">
        <v>18</v>
      </c>
    </row>
    <row r="57" spans="1:20" ht="26.25" customHeight="1" x14ac:dyDescent="0.15">
      <c r="A57" s="40" t="s">
        <v>316</v>
      </c>
      <c r="B57" s="149">
        <v>53</v>
      </c>
      <c r="C57" s="149" t="s">
        <v>137</v>
      </c>
      <c r="D57" s="150" t="s">
        <v>135</v>
      </c>
      <c r="E57" s="177" t="s">
        <v>138</v>
      </c>
      <c r="F57" s="171">
        <v>45</v>
      </c>
      <c r="G57" s="167">
        <v>515200</v>
      </c>
      <c r="H57" s="152" t="s">
        <v>333</v>
      </c>
      <c r="I57" s="153">
        <v>558132</v>
      </c>
      <c r="J57" s="153">
        <v>601066</v>
      </c>
      <c r="K57" s="153">
        <v>644000</v>
      </c>
      <c r="L57" s="153">
        <v>686932</v>
      </c>
      <c r="M57" s="153">
        <v>729866</v>
      </c>
      <c r="N57" s="153">
        <v>772800</v>
      </c>
      <c r="O57" s="153">
        <v>815732</v>
      </c>
      <c r="P57" s="153">
        <v>858666</v>
      </c>
      <c r="Q57" s="153">
        <v>901600</v>
      </c>
      <c r="R57" s="153">
        <v>944532</v>
      </c>
      <c r="S57" s="153">
        <v>987466</v>
      </c>
      <c r="T57" s="134" t="s">
        <v>18</v>
      </c>
    </row>
    <row r="58" spans="1:20" ht="26.25" customHeight="1" x14ac:dyDescent="0.15">
      <c r="A58" s="40" t="s">
        <v>316</v>
      </c>
      <c r="B58" s="149">
        <v>54</v>
      </c>
      <c r="C58" s="149" t="s">
        <v>139</v>
      </c>
      <c r="D58" s="150" t="s">
        <v>135</v>
      </c>
      <c r="E58" s="177" t="s">
        <v>140</v>
      </c>
      <c r="F58" s="171">
        <v>41</v>
      </c>
      <c r="G58" s="167">
        <v>444920</v>
      </c>
      <c r="H58" s="152" t="s">
        <v>333</v>
      </c>
      <c r="I58" s="153">
        <v>481996</v>
      </c>
      <c r="J58" s="153">
        <v>519072</v>
      </c>
      <c r="K58" s="153">
        <v>556150</v>
      </c>
      <c r="L58" s="153">
        <v>593226</v>
      </c>
      <c r="M58" s="153">
        <v>630302</v>
      </c>
      <c r="N58" s="153">
        <v>667380</v>
      </c>
      <c r="O58" s="153">
        <v>704456</v>
      </c>
      <c r="P58" s="153">
        <v>741532</v>
      </c>
      <c r="Q58" s="153">
        <v>778610</v>
      </c>
      <c r="R58" s="153">
        <v>815686</v>
      </c>
      <c r="S58" s="153">
        <v>852762</v>
      </c>
      <c r="T58" s="134" t="s">
        <v>18</v>
      </c>
    </row>
    <row r="59" spans="1:20" ht="26.25" customHeight="1" x14ac:dyDescent="0.15">
      <c r="A59" s="40" t="s">
        <v>316</v>
      </c>
      <c r="B59" s="149">
        <v>55</v>
      </c>
      <c r="C59" s="149" t="s">
        <v>141</v>
      </c>
      <c r="D59" s="150" t="s">
        <v>142</v>
      </c>
      <c r="E59" s="177" t="s">
        <v>143</v>
      </c>
      <c r="F59" s="171">
        <v>50</v>
      </c>
      <c r="G59" s="167">
        <v>305760</v>
      </c>
      <c r="H59" s="152" t="s">
        <v>333</v>
      </c>
      <c r="I59" s="153">
        <v>331240</v>
      </c>
      <c r="J59" s="153">
        <v>356720</v>
      </c>
      <c r="K59" s="153">
        <v>382200</v>
      </c>
      <c r="L59" s="153">
        <v>407680</v>
      </c>
      <c r="M59" s="153">
        <v>433160</v>
      </c>
      <c r="N59" s="153">
        <v>458640</v>
      </c>
      <c r="O59" s="153">
        <v>484120</v>
      </c>
      <c r="P59" s="153">
        <v>509600</v>
      </c>
      <c r="Q59" s="153">
        <v>535080</v>
      </c>
      <c r="R59" s="153">
        <v>560560</v>
      </c>
      <c r="S59" s="153">
        <v>586040</v>
      </c>
      <c r="T59" s="134" t="s">
        <v>18</v>
      </c>
    </row>
    <row r="60" spans="1:20" ht="26.25" customHeight="1" x14ac:dyDescent="0.15">
      <c r="A60" s="40" t="s">
        <v>316</v>
      </c>
      <c r="B60" s="149">
        <v>56</v>
      </c>
      <c r="C60" s="149" t="s">
        <v>144</v>
      </c>
      <c r="D60" s="150" t="s">
        <v>145</v>
      </c>
      <c r="E60" s="177" t="s">
        <v>146</v>
      </c>
      <c r="F60" s="171">
        <v>20</v>
      </c>
      <c r="G60" s="167">
        <v>417032</v>
      </c>
      <c r="H60" s="152" t="s">
        <v>333</v>
      </c>
      <c r="I60" s="153">
        <v>451784</v>
      </c>
      <c r="J60" s="153">
        <v>486536</v>
      </c>
      <c r="K60" s="153">
        <v>521290</v>
      </c>
      <c r="L60" s="153">
        <v>556042</v>
      </c>
      <c r="M60" s="153">
        <v>590794</v>
      </c>
      <c r="N60" s="153">
        <v>625548</v>
      </c>
      <c r="O60" s="153">
        <v>660300</v>
      </c>
      <c r="P60" s="153">
        <v>695052</v>
      </c>
      <c r="Q60" s="153">
        <v>729806</v>
      </c>
      <c r="R60" s="153">
        <v>764558</v>
      </c>
      <c r="S60" s="153">
        <v>799310</v>
      </c>
      <c r="T60" s="134" t="s">
        <v>18</v>
      </c>
    </row>
    <row r="61" spans="1:20" ht="26.25" customHeight="1" x14ac:dyDescent="0.15">
      <c r="A61" s="40" t="s">
        <v>316</v>
      </c>
      <c r="B61" s="149">
        <v>57</v>
      </c>
      <c r="C61" s="149" t="s">
        <v>147</v>
      </c>
      <c r="D61" s="150" t="s">
        <v>145</v>
      </c>
      <c r="E61" s="177" t="s">
        <v>148</v>
      </c>
      <c r="F61" s="171">
        <v>20</v>
      </c>
      <c r="G61" s="167">
        <v>369790</v>
      </c>
      <c r="H61" s="152" t="s">
        <v>333</v>
      </c>
      <c r="I61" s="153">
        <v>400605</v>
      </c>
      <c r="J61" s="153">
        <v>431421</v>
      </c>
      <c r="K61" s="153">
        <v>462238</v>
      </c>
      <c r="L61" s="153">
        <v>493053</v>
      </c>
      <c r="M61" s="153">
        <v>523868</v>
      </c>
      <c r="N61" s="153">
        <v>554685</v>
      </c>
      <c r="O61" s="153">
        <v>585501</v>
      </c>
      <c r="P61" s="153">
        <v>616316</v>
      </c>
      <c r="Q61" s="153">
        <v>647133</v>
      </c>
      <c r="R61" s="153">
        <v>677948</v>
      </c>
      <c r="S61" s="153">
        <v>708764</v>
      </c>
      <c r="T61" s="134" t="s">
        <v>18</v>
      </c>
    </row>
    <row r="62" spans="1:20" ht="26.25" customHeight="1" x14ac:dyDescent="0.15">
      <c r="A62" s="40" t="s">
        <v>316</v>
      </c>
      <c r="B62" s="149">
        <v>58</v>
      </c>
      <c r="C62" s="149" t="s">
        <v>149</v>
      </c>
      <c r="D62" s="150" t="s">
        <v>145</v>
      </c>
      <c r="E62" s="177" t="s">
        <v>150</v>
      </c>
      <c r="F62" s="171">
        <v>27</v>
      </c>
      <c r="G62" s="167">
        <v>558096</v>
      </c>
      <c r="H62" s="152" t="s">
        <v>333</v>
      </c>
      <c r="I62" s="153">
        <v>604604</v>
      </c>
      <c r="J62" s="153">
        <v>651112</v>
      </c>
      <c r="K62" s="153">
        <v>697620</v>
      </c>
      <c r="L62" s="153">
        <v>744128</v>
      </c>
      <c r="M62" s="153">
        <v>790636</v>
      </c>
      <c r="N62" s="153">
        <v>837144</v>
      </c>
      <c r="O62" s="153">
        <v>883652</v>
      </c>
      <c r="P62" s="153">
        <v>930160</v>
      </c>
      <c r="Q62" s="153">
        <v>976668</v>
      </c>
      <c r="R62" s="153">
        <v>1023176</v>
      </c>
      <c r="S62" s="153">
        <v>1069684</v>
      </c>
      <c r="T62" s="134" t="s">
        <v>18</v>
      </c>
    </row>
    <row r="63" spans="1:20" ht="26.25" customHeight="1" x14ac:dyDescent="0.15">
      <c r="A63" s="40" t="s">
        <v>316</v>
      </c>
      <c r="B63" s="149">
        <v>59</v>
      </c>
      <c r="C63" s="149" t="s">
        <v>151</v>
      </c>
      <c r="D63" s="150" t="s">
        <v>152</v>
      </c>
      <c r="E63" s="177" t="s">
        <v>153</v>
      </c>
      <c r="F63" s="171">
        <v>22</v>
      </c>
      <c r="G63" s="167">
        <v>374976</v>
      </c>
      <c r="H63" s="152" t="s">
        <v>334</v>
      </c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34" t="s">
        <v>13</v>
      </c>
    </row>
    <row r="64" spans="1:20" ht="26.25" customHeight="1" x14ac:dyDescent="0.15">
      <c r="A64" s="40" t="s">
        <v>316</v>
      </c>
      <c r="B64" s="149">
        <v>60</v>
      </c>
      <c r="C64" s="149" t="s">
        <v>154</v>
      </c>
      <c r="D64" s="150" t="s">
        <v>152</v>
      </c>
      <c r="E64" s="177" t="s">
        <v>155</v>
      </c>
      <c r="F64" s="171">
        <v>14</v>
      </c>
      <c r="G64" s="167">
        <v>607824</v>
      </c>
      <c r="H64" s="152" t="s">
        <v>334</v>
      </c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34" t="s">
        <v>13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topLeftCell="K1" workbookViewId="0">
      <selection activeCell="U3" sqref="U3"/>
    </sheetView>
  </sheetViews>
  <sheetFormatPr defaultRowHeight="16.5" x14ac:dyDescent="0.35"/>
  <cols>
    <col min="2" max="2" width="15.28515625" customWidth="1"/>
    <col min="3" max="45" width="10.28515625" bestFit="1" customWidth="1"/>
  </cols>
  <sheetData>
    <row r="1" spans="1:61" x14ac:dyDescent="0.35">
      <c r="A1" s="47" t="s">
        <v>319</v>
      </c>
      <c r="B1" s="51">
        <v>1</v>
      </c>
      <c r="C1" s="51">
        <v>2</v>
      </c>
      <c r="D1" s="51">
        <v>3</v>
      </c>
      <c r="E1" s="51">
        <v>4</v>
      </c>
      <c r="F1" s="51">
        <v>5</v>
      </c>
      <c r="G1" s="51">
        <v>6</v>
      </c>
      <c r="H1" s="51">
        <v>7</v>
      </c>
      <c r="I1" s="51">
        <v>8</v>
      </c>
      <c r="J1" s="51">
        <v>9</v>
      </c>
      <c r="K1" s="51">
        <v>10</v>
      </c>
      <c r="L1" s="51">
        <v>11</v>
      </c>
      <c r="M1" s="51">
        <v>12</v>
      </c>
      <c r="N1" s="51">
        <v>13</v>
      </c>
      <c r="O1" s="51">
        <v>14</v>
      </c>
      <c r="P1" s="51">
        <v>15</v>
      </c>
      <c r="Q1" s="51">
        <v>16</v>
      </c>
      <c r="R1" s="51">
        <v>17</v>
      </c>
      <c r="S1" s="51">
        <v>18</v>
      </c>
      <c r="T1" s="51">
        <v>19</v>
      </c>
      <c r="U1" s="51">
        <v>20</v>
      </c>
      <c r="V1" s="51">
        <v>21</v>
      </c>
      <c r="W1" s="51">
        <v>22</v>
      </c>
      <c r="X1" s="51">
        <v>23</v>
      </c>
      <c r="Y1" s="54">
        <v>24</v>
      </c>
      <c r="Z1" s="54">
        <v>25</v>
      </c>
      <c r="AA1" s="51">
        <v>26</v>
      </c>
      <c r="AB1" s="54">
        <v>27</v>
      </c>
      <c r="AC1" s="54">
        <v>28</v>
      </c>
      <c r="AD1" s="51">
        <v>29</v>
      </c>
      <c r="AE1" s="51">
        <v>30</v>
      </c>
      <c r="AF1" s="51">
        <v>31</v>
      </c>
      <c r="AG1" s="51">
        <v>32</v>
      </c>
      <c r="AH1" s="51">
        <v>33</v>
      </c>
      <c r="AI1" s="51">
        <v>34</v>
      </c>
      <c r="AJ1" s="51">
        <v>35</v>
      </c>
      <c r="AK1" s="51">
        <v>36</v>
      </c>
      <c r="AL1" s="51">
        <v>37</v>
      </c>
      <c r="AM1" s="51">
        <v>38</v>
      </c>
      <c r="AN1" s="51">
        <v>39</v>
      </c>
      <c r="AO1" s="51">
        <v>40</v>
      </c>
      <c r="AP1" s="51">
        <v>41</v>
      </c>
      <c r="AQ1" s="51">
        <v>42</v>
      </c>
      <c r="AR1" s="51">
        <v>43</v>
      </c>
      <c r="AS1" s="51">
        <v>44</v>
      </c>
      <c r="AT1" s="44">
        <v>45</v>
      </c>
      <c r="AU1" s="44">
        <v>46</v>
      </c>
      <c r="AV1" s="44">
        <v>47</v>
      </c>
      <c r="AW1" s="44">
        <v>48</v>
      </c>
      <c r="AX1" s="44">
        <v>49</v>
      </c>
      <c r="AY1" s="44">
        <v>50</v>
      </c>
      <c r="AZ1" s="44">
        <v>51</v>
      </c>
      <c r="BA1" s="44">
        <v>52</v>
      </c>
      <c r="BB1" s="44">
        <v>53</v>
      </c>
      <c r="BC1" s="44">
        <v>54</v>
      </c>
      <c r="BD1" s="44">
        <v>55</v>
      </c>
      <c r="BE1" s="44">
        <v>56</v>
      </c>
      <c r="BF1" s="44">
        <v>57</v>
      </c>
      <c r="BG1" s="44">
        <v>58</v>
      </c>
      <c r="BH1" s="44">
        <v>59</v>
      </c>
      <c r="BI1" s="44">
        <v>60</v>
      </c>
    </row>
    <row r="2" spans="1:61" ht="25.5" x14ac:dyDescent="0.35">
      <c r="A2" s="48" t="s">
        <v>7</v>
      </c>
      <c r="B2" s="52" t="s">
        <v>15</v>
      </c>
      <c r="C2" s="52" t="s">
        <v>19</v>
      </c>
      <c r="D2" s="52" t="s">
        <v>21</v>
      </c>
      <c r="E2" s="52" t="s">
        <v>23</v>
      </c>
      <c r="F2" s="52" t="s">
        <v>25</v>
      </c>
      <c r="G2" s="52" t="s">
        <v>27</v>
      </c>
      <c r="H2" s="52" t="s">
        <v>29</v>
      </c>
      <c r="I2" s="52" t="s">
        <v>31</v>
      </c>
      <c r="J2" s="52" t="s">
        <v>33</v>
      </c>
      <c r="K2" s="52" t="s">
        <v>35</v>
      </c>
      <c r="L2" s="52" t="s">
        <v>37</v>
      </c>
      <c r="M2" s="52" t="s">
        <v>39</v>
      </c>
      <c r="N2" s="52" t="s">
        <v>44</v>
      </c>
      <c r="O2" s="52" t="s">
        <v>46</v>
      </c>
      <c r="P2" s="52" t="s">
        <v>48</v>
      </c>
      <c r="Q2" s="52" t="s">
        <v>50</v>
      </c>
      <c r="R2" s="52" t="s">
        <v>52</v>
      </c>
      <c r="S2" s="52" t="s">
        <v>54</v>
      </c>
      <c r="T2" s="52" t="s">
        <v>57</v>
      </c>
      <c r="U2" s="52" t="s">
        <v>352</v>
      </c>
      <c r="V2" s="52" t="s">
        <v>59</v>
      </c>
      <c r="W2" s="52" t="s">
        <v>62</v>
      </c>
      <c r="X2" s="52" t="s">
        <v>64</v>
      </c>
      <c r="Y2" s="55" t="s">
        <v>67</v>
      </c>
      <c r="Z2" s="55" t="s">
        <v>69</v>
      </c>
      <c r="AA2" s="52" t="s">
        <v>71</v>
      </c>
      <c r="AB2" s="55" t="s">
        <v>74</v>
      </c>
      <c r="AC2" s="55" t="s">
        <v>76</v>
      </c>
      <c r="AD2" s="52" t="s">
        <v>78</v>
      </c>
      <c r="AE2" s="52" t="s">
        <v>81</v>
      </c>
      <c r="AF2" s="52" t="s">
        <v>84</v>
      </c>
      <c r="AG2" s="52" t="s">
        <v>86</v>
      </c>
      <c r="AH2" s="52" t="s">
        <v>88</v>
      </c>
      <c r="AI2" s="52" t="s">
        <v>91</v>
      </c>
      <c r="AJ2" s="52" t="s">
        <v>93</v>
      </c>
      <c r="AK2" s="52" t="s">
        <v>95</v>
      </c>
      <c r="AL2" s="52" t="s">
        <v>98</v>
      </c>
      <c r="AM2" s="52" t="s">
        <v>100</v>
      </c>
      <c r="AN2" s="52" t="s">
        <v>103</v>
      </c>
      <c r="AO2" s="52" t="s">
        <v>105</v>
      </c>
      <c r="AP2" s="52" t="s">
        <v>108</v>
      </c>
      <c r="AQ2" s="52" t="s">
        <v>111</v>
      </c>
      <c r="AR2" s="52" t="s">
        <v>113</v>
      </c>
      <c r="AS2" s="52" t="s">
        <v>116</v>
      </c>
      <c r="AT2" s="44" t="s">
        <v>118</v>
      </c>
      <c r="AU2" s="44" t="s">
        <v>120</v>
      </c>
      <c r="AV2" s="44" t="s">
        <v>122</v>
      </c>
      <c r="AW2" s="44" t="s">
        <v>125</v>
      </c>
      <c r="AX2" s="44" t="s">
        <v>128</v>
      </c>
      <c r="AY2" s="44" t="s">
        <v>130</v>
      </c>
      <c r="AZ2" s="44" t="s">
        <v>132</v>
      </c>
      <c r="BA2" s="44" t="s">
        <v>134</v>
      </c>
      <c r="BB2" s="44" t="s">
        <v>137</v>
      </c>
      <c r="BC2" s="44" t="s">
        <v>139</v>
      </c>
      <c r="BD2" s="44" t="s">
        <v>141</v>
      </c>
      <c r="BE2" s="44" t="s">
        <v>144</v>
      </c>
      <c r="BF2" s="44" t="s">
        <v>147</v>
      </c>
      <c r="BG2" s="44" t="s">
        <v>149</v>
      </c>
      <c r="BH2" s="44" t="s">
        <v>151</v>
      </c>
      <c r="BI2" s="44" t="s">
        <v>154</v>
      </c>
    </row>
    <row r="3" spans="1:61" ht="39" x14ac:dyDescent="0.35">
      <c r="A3" s="48" t="s">
        <v>8</v>
      </c>
      <c r="B3" s="53" t="s">
        <v>16</v>
      </c>
      <c r="C3" s="53" t="s">
        <v>16</v>
      </c>
      <c r="D3" s="53" t="s">
        <v>16</v>
      </c>
      <c r="E3" s="53" t="s">
        <v>16</v>
      </c>
      <c r="F3" s="53" t="s">
        <v>16</v>
      </c>
      <c r="G3" s="53" t="s">
        <v>16</v>
      </c>
      <c r="H3" s="53" t="s">
        <v>16</v>
      </c>
      <c r="I3" s="53" t="s">
        <v>16</v>
      </c>
      <c r="J3" s="53" t="s">
        <v>16</v>
      </c>
      <c r="K3" s="53" t="s">
        <v>16</v>
      </c>
      <c r="L3" s="53" t="s">
        <v>16</v>
      </c>
      <c r="M3" s="53" t="s">
        <v>40</v>
      </c>
      <c r="N3" s="53" t="s">
        <v>40</v>
      </c>
      <c r="O3" s="53" t="s">
        <v>40</v>
      </c>
      <c r="P3" s="53" t="s">
        <v>40</v>
      </c>
      <c r="Q3" s="53" t="s">
        <v>40</v>
      </c>
      <c r="R3" s="53" t="s">
        <v>40</v>
      </c>
      <c r="S3" s="53" t="s">
        <v>40</v>
      </c>
      <c r="T3" s="53" t="s">
        <v>40</v>
      </c>
      <c r="U3" s="53" t="s">
        <v>40</v>
      </c>
      <c r="V3" s="53" t="s">
        <v>40</v>
      </c>
      <c r="W3" s="53" t="s">
        <v>40</v>
      </c>
      <c r="X3" s="53" t="s">
        <v>65</v>
      </c>
      <c r="Y3" s="56" t="s">
        <v>65</v>
      </c>
      <c r="Z3" s="56" t="s">
        <v>65</v>
      </c>
      <c r="AA3" s="53" t="s">
        <v>72</v>
      </c>
      <c r="AB3" s="56" t="s">
        <v>72</v>
      </c>
      <c r="AC3" s="56" t="s">
        <v>72</v>
      </c>
      <c r="AD3" s="53" t="s">
        <v>79</v>
      </c>
      <c r="AE3" s="53" t="s">
        <v>79</v>
      </c>
      <c r="AF3" s="53" t="s">
        <v>79</v>
      </c>
      <c r="AG3" s="53" t="s">
        <v>79</v>
      </c>
      <c r="AH3" s="53" t="s">
        <v>89</v>
      </c>
      <c r="AI3" s="53" t="s">
        <v>89</v>
      </c>
      <c r="AJ3" s="53" t="s">
        <v>89</v>
      </c>
      <c r="AK3" s="53" t="s">
        <v>89</v>
      </c>
      <c r="AL3" s="53" t="s">
        <v>89</v>
      </c>
      <c r="AM3" s="53" t="s">
        <v>89</v>
      </c>
      <c r="AN3" s="53" t="s">
        <v>89</v>
      </c>
      <c r="AO3" s="53" t="s">
        <v>106</v>
      </c>
      <c r="AP3" s="53" t="s">
        <v>109</v>
      </c>
      <c r="AQ3" s="53" t="s">
        <v>109</v>
      </c>
      <c r="AR3" s="53" t="s">
        <v>114</v>
      </c>
      <c r="AS3" s="53" t="s">
        <v>114</v>
      </c>
      <c r="AT3" s="45" t="s">
        <v>114</v>
      </c>
      <c r="AU3" s="45" t="s">
        <v>114</v>
      </c>
      <c r="AV3" s="45" t="s">
        <v>123</v>
      </c>
      <c r="AW3" s="45" t="s">
        <v>126</v>
      </c>
      <c r="AX3" s="45" t="s">
        <v>126</v>
      </c>
      <c r="AY3" s="45" t="s">
        <v>126</v>
      </c>
      <c r="AZ3" s="45" t="s">
        <v>126</v>
      </c>
      <c r="BA3" s="45" t="s">
        <v>135</v>
      </c>
      <c r="BB3" s="45" t="s">
        <v>135</v>
      </c>
      <c r="BC3" s="45" t="s">
        <v>135</v>
      </c>
      <c r="BD3" s="45" t="s">
        <v>142</v>
      </c>
      <c r="BE3" s="45" t="s">
        <v>145</v>
      </c>
      <c r="BF3" s="45" t="s">
        <v>145</v>
      </c>
      <c r="BG3" s="45" t="s">
        <v>145</v>
      </c>
      <c r="BH3" s="45" t="s">
        <v>152</v>
      </c>
      <c r="BI3" s="45" t="s">
        <v>152</v>
      </c>
    </row>
    <row r="5" spans="1:61" ht="31.5" x14ac:dyDescent="0.35">
      <c r="A5" s="47" t="s">
        <v>335</v>
      </c>
      <c r="B5" s="61" t="s">
        <v>333</v>
      </c>
      <c r="C5" s="61" t="s">
        <v>333</v>
      </c>
      <c r="D5" s="61" t="s">
        <v>333</v>
      </c>
      <c r="E5" s="61" t="s">
        <v>333</v>
      </c>
      <c r="F5" s="61" t="s">
        <v>333</v>
      </c>
      <c r="G5" s="61" t="s">
        <v>333</v>
      </c>
      <c r="H5" s="61" t="s">
        <v>333</v>
      </c>
      <c r="I5" s="61" t="s">
        <v>333</v>
      </c>
      <c r="J5" s="61" t="s">
        <v>333</v>
      </c>
      <c r="K5" s="61" t="s">
        <v>333</v>
      </c>
      <c r="L5" s="61" t="s">
        <v>333</v>
      </c>
      <c r="M5" s="61" t="s">
        <v>334</v>
      </c>
      <c r="N5" s="61" t="s">
        <v>334</v>
      </c>
      <c r="O5" s="61" t="s">
        <v>334</v>
      </c>
      <c r="P5" s="61" t="s">
        <v>334</v>
      </c>
      <c r="Q5" s="61" t="s">
        <v>334</v>
      </c>
      <c r="R5" s="61" t="s">
        <v>334</v>
      </c>
      <c r="S5" s="61" t="s">
        <v>334</v>
      </c>
      <c r="T5" s="61" t="s">
        <v>334</v>
      </c>
      <c r="U5" s="61" t="s">
        <v>334</v>
      </c>
      <c r="V5" s="61" t="s">
        <v>334</v>
      </c>
      <c r="W5" s="61" t="s">
        <v>334</v>
      </c>
      <c r="X5" s="61" t="s">
        <v>333</v>
      </c>
      <c r="Y5" s="61" t="s">
        <v>333</v>
      </c>
      <c r="Z5" s="61" t="s">
        <v>333</v>
      </c>
      <c r="AA5" s="61" t="s">
        <v>333</v>
      </c>
      <c r="AB5" s="61" t="s">
        <v>333</v>
      </c>
      <c r="AC5" s="61" t="s">
        <v>333</v>
      </c>
      <c r="AD5" s="61" t="s">
        <v>333</v>
      </c>
      <c r="AE5" s="61" t="s">
        <v>333</v>
      </c>
      <c r="AF5" s="61" t="s">
        <v>333</v>
      </c>
      <c r="AG5" s="61" t="s">
        <v>333</v>
      </c>
      <c r="AH5" s="61" t="s">
        <v>333</v>
      </c>
      <c r="AI5" s="61" t="s">
        <v>333</v>
      </c>
      <c r="AJ5" s="61" t="s">
        <v>333</v>
      </c>
      <c r="AK5" s="61" t="s">
        <v>333</v>
      </c>
      <c r="AL5" s="61" t="s">
        <v>333</v>
      </c>
      <c r="AM5" s="61" t="s">
        <v>333</v>
      </c>
      <c r="AN5" s="61" t="s">
        <v>333</v>
      </c>
      <c r="AO5" s="61" t="s">
        <v>334</v>
      </c>
      <c r="AP5" s="61" t="s">
        <v>334</v>
      </c>
      <c r="AQ5" s="61" t="s">
        <v>334</v>
      </c>
      <c r="AR5" s="61" t="s">
        <v>334</v>
      </c>
      <c r="AS5" s="61" t="s">
        <v>334</v>
      </c>
      <c r="AT5" s="41" t="s">
        <v>334</v>
      </c>
      <c r="AU5" s="41" t="s">
        <v>334</v>
      </c>
      <c r="AV5" s="41" t="s">
        <v>333</v>
      </c>
      <c r="AW5" s="41" t="s">
        <v>334</v>
      </c>
      <c r="AX5" s="41" t="s">
        <v>334</v>
      </c>
      <c r="AY5" s="41" t="s">
        <v>334</v>
      </c>
      <c r="AZ5" s="41" t="s">
        <v>334</v>
      </c>
      <c r="BA5" s="41" t="s">
        <v>333</v>
      </c>
      <c r="BB5" s="41" t="s">
        <v>333</v>
      </c>
      <c r="BC5" s="41" t="s">
        <v>333</v>
      </c>
      <c r="BD5" s="41" t="s">
        <v>333</v>
      </c>
      <c r="BE5" s="41" t="s">
        <v>333</v>
      </c>
      <c r="BF5" s="41" t="s">
        <v>333</v>
      </c>
      <c r="BG5" s="41" t="s">
        <v>333</v>
      </c>
      <c r="BH5" s="41" t="s">
        <v>334</v>
      </c>
      <c r="BI5" s="41" t="s">
        <v>334</v>
      </c>
    </row>
    <row r="6" spans="1:61" s="65" customFormat="1" ht="18.75" x14ac:dyDescent="0.4">
      <c r="A6" s="73" t="s">
        <v>336</v>
      </c>
      <c r="B6" s="74">
        <v>1285536</v>
      </c>
      <c r="C6" s="74">
        <v>1274700</v>
      </c>
      <c r="D6" s="74">
        <v>454608</v>
      </c>
      <c r="E6" s="74">
        <v>1245300</v>
      </c>
      <c r="F6" s="74">
        <v>510300</v>
      </c>
      <c r="G6" s="74">
        <v>479640</v>
      </c>
      <c r="H6" s="74">
        <v>810180</v>
      </c>
      <c r="I6" s="74">
        <v>818244</v>
      </c>
      <c r="J6" s="74">
        <v>761880</v>
      </c>
      <c r="K6" s="74">
        <v>859320</v>
      </c>
      <c r="L6" s="74">
        <v>334320</v>
      </c>
      <c r="M6" s="74">
        <v>303744</v>
      </c>
      <c r="N6" s="74">
        <v>324128</v>
      </c>
      <c r="O6" s="74">
        <v>361312</v>
      </c>
      <c r="P6" s="74">
        <v>357056</v>
      </c>
      <c r="Q6" s="74">
        <v>361536</v>
      </c>
      <c r="R6" s="74">
        <v>416416</v>
      </c>
      <c r="S6" s="74">
        <v>380464</v>
      </c>
      <c r="T6" s="74">
        <v>372288</v>
      </c>
      <c r="U6" s="74">
        <v>362096</v>
      </c>
      <c r="V6" s="74">
        <v>211400</v>
      </c>
      <c r="W6" s="74">
        <v>252000</v>
      </c>
      <c r="X6" s="74">
        <v>440160</v>
      </c>
      <c r="Y6" s="75">
        <v>358064</v>
      </c>
      <c r="Z6" s="75">
        <v>206976</v>
      </c>
      <c r="AA6" s="74">
        <v>240240</v>
      </c>
      <c r="AB6" s="75">
        <v>114912</v>
      </c>
      <c r="AC6" s="75">
        <v>152695</v>
      </c>
      <c r="AD6" s="74">
        <v>513408</v>
      </c>
      <c r="AE6" s="74">
        <v>356966</v>
      </c>
      <c r="AF6" s="74">
        <v>289497</v>
      </c>
      <c r="AG6" s="74">
        <v>293540</v>
      </c>
      <c r="AH6" s="74">
        <v>448280</v>
      </c>
      <c r="AI6" s="74">
        <v>201600</v>
      </c>
      <c r="AJ6" s="74">
        <v>446768</v>
      </c>
      <c r="AK6" s="74">
        <v>224840</v>
      </c>
      <c r="AL6" s="74">
        <v>520800</v>
      </c>
      <c r="AM6" s="74">
        <v>313544</v>
      </c>
      <c r="AN6" s="138">
        <v>154280</v>
      </c>
      <c r="AO6" s="145">
        <v>420000</v>
      </c>
      <c r="AP6" s="145">
        <v>420000</v>
      </c>
      <c r="AQ6" s="145">
        <v>210000</v>
      </c>
      <c r="AR6" s="145">
        <v>277200</v>
      </c>
      <c r="AS6" s="145">
        <v>626220</v>
      </c>
      <c r="AT6" s="167">
        <v>218400</v>
      </c>
      <c r="AU6" s="167">
        <v>352800</v>
      </c>
      <c r="AV6" s="167">
        <v>395584</v>
      </c>
      <c r="AW6" s="167">
        <v>375200</v>
      </c>
      <c r="AX6" s="167">
        <v>388640</v>
      </c>
      <c r="AY6" s="167">
        <v>547680</v>
      </c>
      <c r="AZ6" s="167">
        <v>501760</v>
      </c>
      <c r="BA6" s="167">
        <v>352800</v>
      </c>
      <c r="BB6" s="167">
        <v>515200</v>
      </c>
      <c r="BC6" s="167">
        <v>444920</v>
      </c>
      <c r="BD6" s="167">
        <v>305760</v>
      </c>
      <c r="BE6" s="167">
        <v>417032</v>
      </c>
      <c r="BF6" s="167">
        <v>369790</v>
      </c>
      <c r="BG6" s="167">
        <v>558096</v>
      </c>
      <c r="BH6" s="167">
        <v>374976</v>
      </c>
      <c r="BI6" s="167">
        <v>607824</v>
      </c>
    </row>
    <row r="7" spans="1:61" x14ac:dyDescent="0.35">
      <c r="A7" s="50" t="s">
        <v>322</v>
      </c>
      <c r="B7" s="62">
        <v>1392664</v>
      </c>
      <c r="C7" s="62">
        <v>1380925</v>
      </c>
      <c r="D7" s="62">
        <v>492492</v>
      </c>
      <c r="E7" s="62">
        <v>1349075</v>
      </c>
      <c r="F7" s="62">
        <v>552825</v>
      </c>
      <c r="G7" s="62">
        <v>519610</v>
      </c>
      <c r="H7" s="63">
        <v>877695</v>
      </c>
      <c r="I7" s="63">
        <v>886431</v>
      </c>
      <c r="J7" s="63">
        <v>825370</v>
      </c>
      <c r="K7" s="63">
        <v>930930</v>
      </c>
      <c r="L7" s="62">
        <v>362180</v>
      </c>
      <c r="M7" s="62"/>
      <c r="N7" s="62"/>
      <c r="O7" s="62"/>
      <c r="P7" s="62"/>
      <c r="Q7" s="62"/>
      <c r="R7" s="62"/>
      <c r="S7" s="62"/>
      <c r="T7" s="62"/>
      <c r="U7" s="62"/>
      <c r="V7" s="62"/>
      <c r="W7" s="63"/>
      <c r="X7" s="63">
        <v>476840</v>
      </c>
      <c r="Y7" s="63">
        <v>387902</v>
      </c>
      <c r="Z7" s="62">
        <v>224224</v>
      </c>
      <c r="AA7" s="63">
        <v>260260</v>
      </c>
      <c r="AB7" s="63">
        <v>124488</v>
      </c>
      <c r="AC7" s="63">
        <v>165419</v>
      </c>
      <c r="AD7" s="62">
        <v>556192</v>
      </c>
      <c r="AE7" s="62">
        <v>386713</v>
      </c>
      <c r="AF7" s="62">
        <v>313622</v>
      </c>
      <c r="AG7" s="62">
        <v>318001</v>
      </c>
      <c r="AH7" s="62">
        <v>485636</v>
      </c>
      <c r="AI7" s="62">
        <v>218400</v>
      </c>
      <c r="AJ7" s="62">
        <v>483998</v>
      </c>
      <c r="AK7" s="62">
        <v>243576</v>
      </c>
      <c r="AL7" s="62">
        <v>564200</v>
      </c>
      <c r="AM7" s="62">
        <v>339672</v>
      </c>
      <c r="AN7" s="140">
        <v>167136</v>
      </c>
      <c r="AO7" s="147"/>
      <c r="AP7" s="148"/>
      <c r="AQ7" s="148"/>
      <c r="AR7" s="148"/>
      <c r="AS7" s="148"/>
      <c r="AT7" s="151"/>
      <c r="AU7" s="151"/>
      <c r="AV7" s="153">
        <v>428548</v>
      </c>
      <c r="AW7" s="151"/>
      <c r="AX7" s="151"/>
      <c r="AY7" s="151"/>
      <c r="AZ7" s="151"/>
      <c r="BA7" s="153">
        <v>382200</v>
      </c>
      <c r="BB7" s="153">
        <v>558132</v>
      </c>
      <c r="BC7" s="153">
        <v>481996</v>
      </c>
      <c r="BD7" s="153">
        <v>331240</v>
      </c>
      <c r="BE7" s="153">
        <v>451784</v>
      </c>
      <c r="BF7" s="153">
        <v>400605</v>
      </c>
      <c r="BG7" s="153">
        <v>604604</v>
      </c>
      <c r="BH7" s="151"/>
      <c r="BI7" s="151"/>
    </row>
    <row r="8" spans="1:61" x14ac:dyDescent="0.35">
      <c r="A8" s="50" t="s">
        <v>323</v>
      </c>
      <c r="B8" s="62">
        <v>1499792</v>
      </c>
      <c r="C8" s="62">
        <v>1487150</v>
      </c>
      <c r="D8" s="62">
        <v>530376</v>
      </c>
      <c r="E8" s="62">
        <v>1452850</v>
      </c>
      <c r="F8" s="62">
        <v>595350</v>
      </c>
      <c r="G8" s="62">
        <v>559580</v>
      </c>
      <c r="H8" s="63">
        <v>945210</v>
      </c>
      <c r="I8" s="63">
        <v>954618</v>
      </c>
      <c r="J8" s="63">
        <v>888860</v>
      </c>
      <c r="K8" s="63">
        <v>1002540</v>
      </c>
      <c r="L8" s="62">
        <v>390040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3"/>
      <c r="X8" s="63">
        <v>513520</v>
      </c>
      <c r="Y8" s="63">
        <v>417740</v>
      </c>
      <c r="Z8" s="62">
        <v>241472</v>
      </c>
      <c r="AA8" s="62">
        <v>280280</v>
      </c>
      <c r="AB8" s="62">
        <v>134064</v>
      </c>
      <c r="AC8" s="62">
        <v>178144</v>
      </c>
      <c r="AD8" s="62">
        <v>598976</v>
      </c>
      <c r="AE8" s="62">
        <v>416460</v>
      </c>
      <c r="AF8" s="62">
        <v>337747</v>
      </c>
      <c r="AG8" s="62">
        <v>342463</v>
      </c>
      <c r="AH8" s="62">
        <v>522992</v>
      </c>
      <c r="AI8" s="62">
        <v>235200</v>
      </c>
      <c r="AJ8" s="62">
        <v>521228</v>
      </c>
      <c r="AK8" s="62">
        <v>262312</v>
      </c>
      <c r="AL8" s="62">
        <v>607600</v>
      </c>
      <c r="AM8" s="62">
        <v>365800</v>
      </c>
      <c r="AN8" s="140">
        <v>179992</v>
      </c>
      <c r="AO8" s="147"/>
      <c r="AP8" s="148"/>
      <c r="AQ8" s="148"/>
      <c r="AR8" s="148"/>
      <c r="AS8" s="148"/>
      <c r="AT8" s="151"/>
      <c r="AU8" s="151"/>
      <c r="AV8" s="153">
        <v>461514</v>
      </c>
      <c r="AW8" s="151"/>
      <c r="AX8" s="151"/>
      <c r="AY8" s="151"/>
      <c r="AZ8" s="151"/>
      <c r="BA8" s="153">
        <v>411600</v>
      </c>
      <c r="BB8" s="153">
        <v>601066</v>
      </c>
      <c r="BC8" s="153">
        <v>519072</v>
      </c>
      <c r="BD8" s="153">
        <v>356720</v>
      </c>
      <c r="BE8" s="153">
        <v>486536</v>
      </c>
      <c r="BF8" s="153">
        <v>431421</v>
      </c>
      <c r="BG8" s="153">
        <v>651112</v>
      </c>
      <c r="BH8" s="151"/>
      <c r="BI8" s="151"/>
    </row>
    <row r="9" spans="1:61" x14ac:dyDescent="0.35">
      <c r="A9" s="50" t="s">
        <v>324</v>
      </c>
      <c r="B9" s="62">
        <v>1606920</v>
      </c>
      <c r="C9" s="62">
        <v>1593375</v>
      </c>
      <c r="D9" s="62">
        <v>568260</v>
      </c>
      <c r="E9" s="62">
        <v>1556625</v>
      </c>
      <c r="F9" s="62">
        <v>637875</v>
      </c>
      <c r="G9" s="62">
        <v>599550</v>
      </c>
      <c r="H9" s="63">
        <v>1012725</v>
      </c>
      <c r="I9" s="63">
        <v>1022805</v>
      </c>
      <c r="J9" s="63">
        <v>952350</v>
      </c>
      <c r="K9" s="63">
        <v>1074150</v>
      </c>
      <c r="L9" s="62">
        <v>417900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3"/>
      <c r="X9" s="63">
        <v>550200</v>
      </c>
      <c r="Y9" s="63">
        <v>447580</v>
      </c>
      <c r="Z9" s="62">
        <v>258720</v>
      </c>
      <c r="AA9" s="62">
        <v>300300</v>
      </c>
      <c r="AB9" s="62">
        <v>143640</v>
      </c>
      <c r="AC9" s="62">
        <v>190869</v>
      </c>
      <c r="AD9" s="62">
        <v>641760</v>
      </c>
      <c r="AE9" s="62">
        <v>446208</v>
      </c>
      <c r="AF9" s="62">
        <v>361872</v>
      </c>
      <c r="AG9" s="62">
        <v>366926</v>
      </c>
      <c r="AH9" s="62">
        <v>560350</v>
      </c>
      <c r="AI9" s="62">
        <v>252000</v>
      </c>
      <c r="AJ9" s="62">
        <v>558460</v>
      </c>
      <c r="AK9" s="62">
        <v>281050</v>
      </c>
      <c r="AL9" s="62">
        <v>651000</v>
      </c>
      <c r="AM9" s="62">
        <v>391930</v>
      </c>
      <c r="AN9" s="140">
        <v>192850</v>
      </c>
      <c r="AO9" s="147"/>
      <c r="AP9" s="148"/>
      <c r="AQ9" s="148"/>
      <c r="AR9" s="148"/>
      <c r="AS9" s="148"/>
      <c r="AT9" s="151"/>
      <c r="AU9" s="151"/>
      <c r="AV9" s="153">
        <v>494480</v>
      </c>
      <c r="AW9" s="151"/>
      <c r="AX9" s="151"/>
      <c r="AY9" s="151"/>
      <c r="AZ9" s="151"/>
      <c r="BA9" s="153">
        <v>441000</v>
      </c>
      <c r="BB9" s="153">
        <v>644000</v>
      </c>
      <c r="BC9" s="153">
        <v>556150</v>
      </c>
      <c r="BD9" s="153">
        <v>382200</v>
      </c>
      <c r="BE9" s="153">
        <v>521290</v>
      </c>
      <c r="BF9" s="153">
        <v>462238</v>
      </c>
      <c r="BG9" s="153">
        <v>697620</v>
      </c>
      <c r="BH9" s="151"/>
      <c r="BI9" s="151"/>
    </row>
    <row r="10" spans="1:61" x14ac:dyDescent="0.35">
      <c r="A10" s="50" t="s">
        <v>325</v>
      </c>
      <c r="B10" s="62">
        <v>1714048</v>
      </c>
      <c r="C10" s="62">
        <v>1699600</v>
      </c>
      <c r="D10" s="62">
        <v>606144</v>
      </c>
      <c r="E10" s="62">
        <v>1660400</v>
      </c>
      <c r="F10" s="62">
        <v>680400</v>
      </c>
      <c r="G10" s="62">
        <v>639520</v>
      </c>
      <c r="H10" s="63">
        <v>1080240</v>
      </c>
      <c r="I10" s="63">
        <v>1090992</v>
      </c>
      <c r="J10" s="63">
        <v>1015840</v>
      </c>
      <c r="K10" s="63">
        <v>1145760</v>
      </c>
      <c r="L10" s="62">
        <v>445760</v>
      </c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3">
        <v>586880</v>
      </c>
      <c r="Y10" s="63">
        <v>477418</v>
      </c>
      <c r="Z10" s="62">
        <v>275968</v>
      </c>
      <c r="AA10" s="62">
        <v>320320</v>
      </c>
      <c r="AB10" s="62">
        <v>153216</v>
      </c>
      <c r="AC10" s="62">
        <v>203593</v>
      </c>
      <c r="AD10" s="62">
        <v>684544</v>
      </c>
      <c r="AE10" s="62">
        <v>475955</v>
      </c>
      <c r="AF10" s="62">
        <v>385996</v>
      </c>
      <c r="AG10" s="62">
        <v>391386</v>
      </c>
      <c r="AH10" s="62">
        <v>597706</v>
      </c>
      <c r="AI10" s="62">
        <v>268800</v>
      </c>
      <c r="AJ10" s="62">
        <v>595690</v>
      </c>
      <c r="AK10" s="62">
        <v>299786</v>
      </c>
      <c r="AL10" s="62">
        <v>694400</v>
      </c>
      <c r="AM10" s="62">
        <v>418058</v>
      </c>
      <c r="AN10" s="140">
        <v>205706</v>
      </c>
      <c r="AO10" s="147"/>
      <c r="AP10" s="148"/>
      <c r="AQ10" s="148"/>
      <c r="AR10" s="148"/>
      <c r="AS10" s="148"/>
      <c r="AT10" s="151"/>
      <c r="AU10" s="151"/>
      <c r="AV10" s="153">
        <v>527444</v>
      </c>
      <c r="AW10" s="151"/>
      <c r="AX10" s="151"/>
      <c r="AY10" s="151"/>
      <c r="AZ10" s="151"/>
      <c r="BA10" s="153">
        <v>470400</v>
      </c>
      <c r="BB10" s="153">
        <v>686932</v>
      </c>
      <c r="BC10" s="153">
        <v>593226</v>
      </c>
      <c r="BD10" s="153">
        <v>407680</v>
      </c>
      <c r="BE10" s="153">
        <v>556042</v>
      </c>
      <c r="BF10" s="153">
        <v>493053</v>
      </c>
      <c r="BG10" s="153">
        <v>744128</v>
      </c>
      <c r="BH10" s="151"/>
      <c r="BI10" s="151"/>
    </row>
    <row r="11" spans="1:61" x14ac:dyDescent="0.35">
      <c r="A11" s="50" t="s">
        <v>326</v>
      </c>
      <c r="B11" s="62">
        <v>1821176</v>
      </c>
      <c r="C11" s="62">
        <v>1805825</v>
      </c>
      <c r="D11" s="62">
        <v>644028</v>
      </c>
      <c r="E11" s="62">
        <v>1764175</v>
      </c>
      <c r="F11" s="62">
        <v>722925</v>
      </c>
      <c r="G11" s="62">
        <v>679490</v>
      </c>
      <c r="H11" s="63">
        <v>1147755</v>
      </c>
      <c r="I11" s="63">
        <v>1159179</v>
      </c>
      <c r="J11" s="63">
        <v>1079330</v>
      </c>
      <c r="K11" s="63">
        <v>1217370</v>
      </c>
      <c r="L11" s="62">
        <v>473620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3"/>
      <c r="X11" s="63">
        <v>623560</v>
      </c>
      <c r="Y11" s="63">
        <v>507256</v>
      </c>
      <c r="Z11" s="62">
        <v>293216</v>
      </c>
      <c r="AA11" s="62">
        <v>340340</v>
      </c>
      <c r="AB11" s="62">
        <v>162792</v>
      </c>
      <c r="AC11" s="62">
        <v>216318</v>
      </c>
      <c r="AD11" s="62">
        <v>727328</v>
      </c>
      <c r="AE11" s="62">
        <v>505702</v>
      </c>
      <c r="AF11" s="62">
        <v>410121</v>
      </c>
      <c r="AG11" s="62">
        <v>415849</v>
      </c>
      <c r="AH11" s="62">
        <v>635062</v>
      </c>
      <c r="AI11" s="62">
        <v>285600</v>
      </c>
      <c r="AJ11" s="62">
        <v>632920</v>
      </c>
      <c r="AK11" s="62">
        <v>318522</v>
      </c>
      <c r="AL11" s="62">
        <v>737800</v>
      </c>
      <c r="AM11" s="62">
        <v>444186</v>
      </c>
      <c r="AN11" s="140">
        <v>218562</v>
      </c>
      <c r="AO11" s="147"/>
      <c r="AP11" s="148"/>
      <c r="AQ11" s="148"/>
      <c r="AR11" s="148"/>
      <c r="AS11" s="148"/>
      <c r="AT11" s="151"/>
      <c r="AU11" s="151"/>
      <c r="AV11" s="153">
        <v>560410</v>
      </c>
      <c r="AW11" s="151"/>
      <c r="AX11" s="151"/>
      <c r="AY11" s="151"/>
      <c r="AZ11" s="151"/>
      <c r="BA11" s="153">
        <v>499800</v>
      </c>
      <c r="BB11" s="153">
        <v>729866</v>
      </c>
      <c r="BC11" s="153">
        <v>630302</v>
      </c>
      <c r="BD11" s="153">
        <v>433160</v>
      </c>
      <c r="BE11" s="153">
        <v>590794</v>
      </c>
      <c r="BF11" s="153">
        <v>523868</v>
      </c>
      <c r="BG11" s="153">
        <v>790636</v>
      </c>
      <c r="BH11" s="151"/>
      <c r="BI11" s="151"/>
    </row>
    <row r="12" spans="1:61" x14ac:dyDescent="0.35">
      <c r="A12" s="50" t="s">
        <v>327</v>
      </c>
      <c r="B12" s="62">
        <v>1928304</v>
      </c>
      <c r="C12" s="62">
        <v>1912050</v>
      </c>
      <c r="D12" s="62">
        <v>681912</v>
      </c>
      <c r="E12" s="62">
        <v>1867950</v>
      </c>
      <c r="F12" s="62">
        <v>765450</v>
      </c>
      <c r="G12" s="62">
        <v>719460</v>
      </c>
      <c r="H12" s="63">
        <v>1215270</v>
      </c>
      <c r="I12" s="63">
        <v>1227366</v>
      </c>
      <c r="J12" s="63">
        <v>1142820</v>
      </c>
      <c r="K12" s="63">
        <v>1288980</v>
      </c>
      <c r="L12" s="62">
        <v>501480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63">
        <v>660240</v>
      </c>
      <c r="Y12" s="63">
        <v>537096</v>
      </c>
      <c r="Z12" s="62">
        <v>310464</v>
      </c>
      <c r="AA12" s="62">
        <v>360360</v>
      </c>
      <c r="AB12" s="62">
        <v>172368</v>
      </c>
      <c r="AC12" s="62">
        <v>229042</v>
      </c>
      <c r="AD12" s="62">
        <v>770112</v>
      </c>
      <c r="AE12" s="62">
        <v>535449</v>
      </c>
      <c r="AF12" s="62">
        <v>434246</v>
      </c>
      <c r="AG12" s="62">
        <v>440311</v>
      </c>
      <c r="AH12" s="62">
        <v>672420</v>
      </c>
      <c r="AI12" s="62">
        <v>302400</v>
      </c>
      <c r="AJ12" s="62">
        <v>670152</v>
      </c>
      <c r="AK12" s="62">
        <v>337260</v>
      </c>
      <c r="AL12" s="62">
        <v>781200</v>
      </c>
      <c r="AM12" s="62">
        <v>470316</v>
      </c>
      <c r="AN12" s="140">
        <v>231420</v>
      </c>
      <c r="AO12" s="147"/>
      <c r="AP12" s="148"/>
      <c r="AQ12" s="148"/>
      <c r="AR12" s="148"/>
      <c r="AS12" s="148"/>
      <c r="AT12" s="151"/>
      <c r="AU12" s="151"/>
      <c r="AV12" s="153">
        <v>593376</v>
      </c>
      <c r="AW12" s="151"/>
      <c r="AX12" s="151"/>
      <c r="AY12" s="151"/>
      <c r="AZ12" s="151"/>
      <c r="BA12" s="153">
        <v>529200</v>
      </c>
      <c r="BB12" s="153">
        <v>772800</v>
      </c>
      <c r="BC12" s="153">
        <v>667380</v>
      </c>
      <c r="BD12" s="153">
        <v>458640</v>
      </c>
      <c r="BE12" s="153">
        <v>625548</v>
      </c>
      <c r="BF12" s="153">
        <v>554685</v>
      </c>
      <c r="BG12" s="153">
        <v>837144</v>
      </c>
      <c r="BH12" s="151"/>
      <c r="BI12" s="151"/>
    </row>
    <row r="13" spans="1:61" x14ac:dyDescent="0.35">
      <c r="A13" s="50" t="s">
        <v>328</v>
      </c>
      <c r="B13" s="62">
        <v>2035432</v>
      </c>
      <c r="C13" s="62">
        <v>2018275</v>
      </c>
      <c r="D13" s="62">
        <v>719796</v>
      </c>
      <c r="E13" s="62">
        <v>1971725</v>
      </c>
      <c r="F13" s="62">
        <v>807975</v>
      </c>
      <c r="G13" s="62">
        <v>759430</v>
      </c>
      <c r="H13" s="63">
        <v>1282785</v>
      </c>
      <c r="I13" s="63">
        <v>1295553</v>
      </c>
      <c r="J13" s="63">
        <v>1206310</v>
      </c>
      <c r="K13" s="63">
        <v>1360590</v>
      </c>
      <c r="L13" s="62">
        <v>529340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3"/>
      <c r="X13" s="63">
        <v>696920</v>
      </c>
      <c r="Y13" s="63">
        <v>566934</v>
      </c>
      <c r="Z13" s="62">
        <v>327712</v>
      </c>
      <c r="AA13" s="62">
        <v>380380</v>
      </c>
      <c r="AB13" s="62">
        <v>181944</v>
      </c>
      <c r="AC13" s="62">
        <v>241767</v>
      </c>
      <c r="AD13" s="62">
        <v>812896</v>
      </c>
      <c r="AE13" s="62">
        <v>565196</v>
      </c>
      <c r="AF13" s="62">
        <v>458371</v>
      </c>
      <c r="AG13" s="62">
        <v>464772</v>
      </c>
      <c r="AH13" s="62">
        <v>709776</v>
      </c>
      <c r="AI13" s="62">
        <v>319200</v>
      </c>
      <c r="AJ13" s="62">
        <v>707382</v>
      </c>
      <c r="AK13" s="62">
        <v>355996</v>
      </c>
      <c r="AL13" s="62">
        <v>824600</v>
      </c>
      <c r="AM13" s="62">
        <v>496444</v>
      </c>
      <c r="AN13" s="140">
        <v>244276</v>
      </c>
      <c r="AO13" s="147"/>
      <c r="AP13" s="148"/>
      <c r="AQ13" s="148"/>
      <c r="AR13" s="148"/>
      <c r="AS13" s="148"/>
      <c r="AT13" s="151"/>
      <c r="AU13" s="151"/>
      <c r="AV13" s="153">
        <v>626340</v>
      </c>
      <c r="AW13" s="151"/>
      <c r="AX13" s="151"/>
      <c r="AY13" s="151"/>
      <c r="AZ13" s="151"/>
      <c r="BA13" s="153">
        <v>558600</v>
      </c>
      <c r="BB13" s="153">
        <v>815732</v>
      </c>
      <c r="BC13" s="153">
        <v>704456</v>
      </c>
      <c r="BD13" s="153">
        <v>484120</v>
      </c>
      <c r="BE13" s="153">
        <v>660300</v>
      </c>
      <c r="BF13" s="153">
        <v>585501</v>
      </c>
      <c r="BG13" s="153">
        <v>883652</v>
      </c>
      <c r="BH13" s="151"/>
      <c r="BI13" s="151"/>
    </row>
    <row r="14" spans="1:61" x14ac:dyDescent="0.35">
      <c r="A14" s="50" t="s">
        <v>329</v>
      </c>
      <c r="B14" s="62">
        <v>2142560</v>
      </c>
      <c r="C14" s="62">
        <v>2124500</v>
      </c>
      <c r="D14" s="62">
        <v>757680</v>
      </c>
      <c r="E14" s="62">
        <v>2075500</v>
      </c>
      <c r="F14" s="62">
        <v>850500</v>
      </c>
      <c r="G14" s="62">
        <v>799400</v>
      </c>
      <c r="H14" s="63">
        <v>1350300</v>
      </c>
      <c r="I14" s="63">
        <v>1363740</v>
      </c>
      <c r="J14" s="63">
        <v>1269800</v>
      </c>
      <c r="K14" s="63">
        <v>1432200</v>
      </c>
      <c r="L14" s="62">
        <v>557200</v>
      </c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X14" s="63">
        <v>733600</v>
      </c>
      <c r="Y14" s="63">
        <v>596772</v>
      </c>
      <c r="Z14" s="62">
        <v>344960</v>
      </c>
      <c r="AA14" s="62">
        <v>400400</v>
      </c>
      <c r="AB14" s="62">
        <v>191520</v>
      </c>
      <c r="AC14" s="62">
        <v>254492</v>
      </c>
      <c r="AD14" s="62">
        <v>855680</v>
      </c>
      <c r="AE14" s="62">
        <v>594944</v>
      </c>
      <c r="AF14" s="62">
        <v>482496</v>
      </c>
      <c r="AG14" s="62">
        <v>489234</v>
      </c>
      <c r="AH14" s="62">
        <v>747132</v>
      </c>
      <c r="AI14" s="62">
        <v>336000</v>
      </c>
      <c r="AJ14" s="62">
        <v>744612</v>
      </c>
      <c r="AK14" s="62">
        <v>374732</v>
      </c>
      <c r="AL14" s="62">
        <v>868000</v>
      </c>
      <c r="AM14" s="62">
        <v>522572</v>
      </c>
      <c r="AN14" s="140">
        <v>257132</v>
      </c>
      <c r="AO14" s="147"/>
      <c r="AP14" s="148"/>
      <c r="AQ14" s="148"/>
      <c r="AR14" s="148"/>
      <c r="AS14" s="148"/>
      <c r="AT14" s="151"/>
      <c r="AU14" s="151"/>
      <c r="AV14" s="153">
        <v>659306</v>
      </c>
      <c r="AW14" s="151"/>
      <c r="AX14" s="151"/>
      <c r="AY14" s="151"/>
      <c r="AZ14" s="151"/>
      <c r="BA14" s="153">
        <v>588000</v>
      </c>
      <c r="BB14" s="153">
        <v>858666</v>
      </c>
      <c r="BC14" s="153">
        <v>741532</v>
      </c>
      <c r="BD14" s="153">
        <v>509600</v>
      </c>
      <c r="BE14" s="153">
        <v>695052</v>
      </c>
      <c r="BF14" s="153">
        <v>616316</v>
      </c>
      <c r="BG14" s="153">
        <v>930160</v>
      </c>
      <c r="BH14" s="151"/>
      <c r="BI14" s="151"/>
    </row>
    <row r="15" spans="1:61" x14ac:dyDescent="0.35">
      <c r="A15" s="50" t="s">
        <v>330</v>
      </c>
      <c r="B15" s="62">
        <v>2249688</v>
      </c>
      <c r="C15" s="62">
        <v>2230725</v>
      </c>
      <c r="D15" s="62">
        <v>795564</v>
      </c>
      <c r="E15" s="62">
        <v>2179275</v>
      </c>
      <c r="F15" s="62">
        <v>893025</v>
      </c>
      <c r="G15" s="62">
        <v>839370</v>
      </c>
      <c r="H15" s="63">
        <v>1417815</v>
      </c>
      <c r="I15" s="63">
        <v>1431927</v>
      </c>
      <c r="J15" s="63">
        <v>1333290</v>
      </c>
      <c r="K15" s="63">
        <v>1503810</v>
      </c>
      <c r="L15" s="62">
        <v>585060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  <c r="X15" s="63">
        <v>770280</v>
      </c>
      <c r="Y15" s="63">
        <v>626612</v>
      </c>
      <c r="Z15" s="62">
        <v>362208</v>
      </c>
      <c r="AA15" s="62">
        <v>420420</v>
      </c>
      <c r="AB15" s="62">
        <v>201096</v>
      </c>
      <c r="AC15" s="62">
        <v>267216</v>
      </c>
      <c r="AD15" s="62">
        <v>898464</v>
      </c>
      <c r="AE15" s="62">
        <v>624691</v>
      </c>
      <c r="AF15" s="62">
        <v>506620</v>
      </c>
      <c r="AG15" s="62">
        <v>513696</v>
      </c>
      <c r="AH15" s="62">
        <v>784490</v>
      </c>
      <c r="AI15" s="62">
        <v>352800</v>
      </c>
      <c r="AJ15" s="62">
        <v>781844</v>
      </c>
      <c r="AK15" s="62">
        <v>393470</v>
      </c>
      <c r="AL15" s="62">
        <v>911400</v>
      </c>
      <c r="AM15" s="62">
        <v>548702</v>
      </c>
      <c r="AN15" s="140">
        <v>269990</v>
      </c>
      <c r="AO15" s="147"/>
      <c r="AP15" s="148"/>
      <c r="AQ15" s="148"/>
      <c r="AR15" s="148"/>
      <c r="AS15" s="148"/>
      <c r="AT15" s="151"/>
      <c r="AU15" s="151"/>
      <c r="AV15" s="153">
        <v>692272</v>
      </c>
      <c r="AW15" s="151"/>
      <c r="AX15" s="151"/>
      <c r="AY15" s="151"/>
      <c r="AZ15" s="151"/>
      <c r="BA15" s="153">
        <v>617400</v>
      </c>
      <c r="BB15" s="153">
        <v>901600</v>
      </c>
      <c r="BC15" s="153">
        <v>778610</v>
      </c>
      <c r="BD15" s="153">
        <v>535080</v>
      </c>
      <c r="BE15" s="153">
        <v>729806</v>
      </c>
      <c r="BF15" s="153">
        <v>647133</v>
      </c>
      <c r="BG15" s="153">
        <v>976668</v>
      </c>
      <c r="BH15" s="151"/>
      <c r="BI15" s="151"/>
    </row>
    <row r="16" spans="1:61" x14ac:dyDescent="0.35">
      <c r="A16" s="50" t="s">
        <v>331</v>
      </c>
      <c r="B16" s="62">
        <v>2356816</v>
      </c>
      <c r="C16" s="62">
        <v>2336950</v>
      </c>
      <c r="D16" s="62">
        <v>833448</v>
      </c>
      <c r="E16" s="62">
        <v>2283050</v>
      </c>
      <c r="F16" s="62">
        <v>935550</v>
      </c>
      <c r="G16" s="62">
        <v>879340</v>
      </c>
      <c r="H16" s="63">
        <v>1485330</v>
      </c>
      <c r="I16" s="63">
        <v>1500114</v>
      </c>
      <c r="J16" s="63">
        <v>1396780</v>
      </c>
      <c r="K16" s="63">
        <v>1575420</v>
      </c>
      <c r="L16" s="62">
        <v>612920</v>
      </c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3"/>
      <c r="X16" s="63">
        <v>806960</v>
      </c>
      <c r="Y16" s="63">
        <v>656450</v>
      </c>
      <c r="Z16" s="62">
        <v>379456</v>
      </c>
      <c r="AA16" s="62">
        <v>440440</v>
      </c>
      <c r="AB16" s="62">
        <v>210672</v>
      </c>
      <c r="AC16" s="62">
        <v>279941</v>
      </c>
      <c r="AD16" s="62">
        <v>941248</v>
      </c>
      <c r="AE16" s="62">
        <v>654438</v>
      </c>
      <c r="AF16" s="62">
        <v>530745</v>
      </c>
      <c r="AG16" s="62">
        <v>538157</v>
      </c>
      <c r="AH16" s="62">
        <v>821846</v>
      </c>
      <c r="AI16" s="62">
        <v>369600</v>
      </c>
      <c r="AJ16" s="62">
        <v>819074</v>
      </c>
      <c r="AK16" s="62">
        <v>412206</v>
      </c>
      <c r="AL16" s="62">
        <v>954800</v>
      </c>
      <c r="AM16" s="62">
        <v>574830</v>
      </c>
      <c r="AN16" s="140">
        <v>282846</v>
      </c>
      <c r="AO16" s="147"/>
      <c r="AP16" s="148"/>
      <c r="AQ16" s="148"/>
      <c r="AR16" s="148"/>
      <c r="AS16" s="148"/>
      <c r="AT16" s="151"/>
      <c r="AU16" s="151"/>
      <c r="AV16" s="153">
        <v>725236</v>
      </c>
      <c r="AW16" s="151"/>
      <c r="AX16" s="151"/>
      <c r="AY16" s="151"/>
      <c r="AZ16" s="151"/>
      <c r="BA16" s="153">
        <v>646800</v>
      </c>
      <c r="BB16" s="153">
        <v>944532</v>
      </c>
      <c r="BC16" s="153">
        <v>815686</v>
      </c>
      <c r="BD16" s="153">
        <v>560560</v>
      </c>
      <c r="BE16" s="153">
        <v>764558</v>
      </c>
      <c r="BF16" s="153">
        <v>677948</v>
      </c>
      <c r="BG16" s="153">
        <v>1023176</v>
      </c>
      <c r="BH16" s="151"/>
      <c r="BI16" s="151"/>
    </row>
    <row r="17" spans="1:61" x14ac:dyDescent="0.35">
      <c r="A17" s="50" t="s">
        <v>332</v>
      </c>
      <c r="B17" s="62">
        <v>2463944</v>
      </c>
      <c r="C17" s="62">
        <v>2443175</v>
      </c>
      <c r="D17" s="62">
        <v>871332</v>
      </c>
      <c r="E17" s="62">
        <v>2386825</v>
      </c>
      <c r="F17" s="62">
        <v>978075</v>
      </c>
      <c r="G17" s="62">
        <v>919310</v>
      </c>
      <c r="H17" s="63">
        <v>1552845</v>
      </c>
      <c r="I17" s="63">
        <v>1568301</v>
      </c>
      <c r="J17" s="63">
        <v>1460270</v>
      </c>
      <c r="K17" s="63">
        <v>1647030</v>
      </c>
      <c r="L17" s="62">
        <v>640780</v>
      </c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3"/>
      <c r="X17" s="63">
        <v>843640</v>
      </c>
      <c r="Y17" s="63">
        <v>686288</v>
      </c>
      <c r="Z17" s="62">
        <v>396704</v>
      </c>
      <c r="AA17" s="62">
        <v>460460</v>
      </c>
      <c r="AB17" s="62">
        <v>220248</v>
      </c>
      <c r="AC17" s="62">
        <v>292665</v>
      </c>
      <c r="AD17" s="62">
        <v>984032</v>
      </c>
      <c r="AE17" s="62">
        <v>684185</v>
      </c>
      <c r="AF17" s="62">
        <v>554870</v>
      </c>
      <c r="AG17" s="62">
        <v>562619</v>
      </c>
      <c r="AH17" s="62">
        <v>859202</v>
      </c>
      <c r="AI17" s="62">
        <v>386400</v>
      </c>
      <c r="AJ17" s="62">
        <v>856304</v>
      </c>
      <c r="AK17" s="62">
        <v>430942</v>
      </c>
      <c r="AL17" s="62">
        <v>998200</v>
      </c>
      <c r="AM17" s="62">
        <v>600958</v>
      </c>
      <c r="AN17" s="140">
        <v>295702</v>
      </c>
      <c r="AO17" s="147"/>
      <c r="AP17" s="148"/>
      <c r="AQ17" s="148"/>
      <c r="AR17" s="148"/>
      <c r="AS17" s="148"/>
      <c r="AT17" s="151"/>
      <c r="AU17" s="151"/>
      <c r="AV17" s="153">
        <v>758202</v>
      </c>
      <c r="AW17" s="151"/>
      <c r="AX17" s="151"/>
      <c r="AY17" s="151"/>
      <c r="AZ17" s="151"/>
      <c r="BA17" s="153">
        <v>676200</v>
      </c>
      <c r="BB17" s="153">
        <v>987466</v>
      </c>
      <c r="BC17" s="153">
        <v>852762</v>
      </c>
      <c r="BD17" s="153">
        <v>586040</v>
      </c>
      <c r="BE17" s="153">
        <v>799310</v>
      </c>
      <c r="BF17" s="153">
        <v>708764</v>
      </c>
      <c r="BG17" s="153">
        <v>1069684</v>
      </c>
      <c r="BH17" s="151"/>
      <c r="BI17" s="151"/>
    </row>
    <row r="39" spans="12:13" x14ac:dyDescent="0.35">
      <c r="L39" s="3" t="s">
        <v>337</v>
      </c>
    </row>
    <row r="40" spans="12:13" x14ac:dyDescent="0.35">
      <c r="L40" s="3"/>
      <c r="M40" s="3" t="s">
        <v>338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6B3D4-7A45-46FC-84BA-21E3B24D795E}">
  <ds:schemaRefs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9e5ccdad-be07-496d-8f62-f6064ab2d868"/>
    <ds:schemaRef ds:uri="3914f2b2-bb9a-4660-801f-7e94a6439d1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74434A-3A90-4874-ADE9-E5CF90F810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牛山順子</dc:creator>
  <cp:keywords/>
  <dc:description/>
  <cp:lastModifiedBy>西岡 尚樹</cp:lastModifiedBy>
  <cp:revision/>
  <cp:lastPrinted>2025-06-12T07:38:46Z</cp:lastPrinted>
  <dcterms:created xsi:type="dcterms:W3CDTF">2023-02-09T05:06:03Z</dcterms:created>
  <dcterms:modified xsi:type="dcterms:W3CDTF">2025-07-28T08:28:12Z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