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drawings/drawing2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ire34\Desktop\DL\読み放題パック\"/>
    </mc:Choice>
  </mc:AlternateContent>
  <xr:revisionPtr revIDLastSave="0" documentId="13_ncr:1_{037C8C6C-C205-4F6C-A628-11EA626A166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注文書 " sheetId="13" r:id="rId1"/>
    <sheet name="内容変更詳細" sheetId="14" r:id="rId2"/>
    <sheet name="長期契約用注文書" sheetId="3" r:id="rId3"/>
    <sheet name="公共図書館価格表" sheetId="12" r:id="rId4"/>
    <sheet name="価格表" sheetId="5" state="hidden" r:id="rId5"/>
  </sheets>
  <definedNames>
    <definedName name="_xlnm._FilterDatabase" localSheetId="3" hidden="1">公共図書館価格表!$A$1:$T$64</definedName>
    <definedName name="Q_価格表エクセル作成用">公共図書館価格表!$A$4:$S$44</definedName>
    <definedName name="SUMI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3" l="1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" i="13"/>
  <c r="F73" i="13" l="1"/>
  <c r="E73" i="13"/>
  <c r="G1" i="3" l="1"/>
  <c r="E76" i="3" l="1"/>
  <c r="F76" i="3"/>
</calcChain>
</file>

<file path=xl/sharedStrings.xml><?xml version="1.0" encoding="utf-8"?>
<sst xmlns="http://schemas.openxmlformats.org/spreadsheetml/2006/main" count="1319" uniqueCount="359">
  <si>
    <t>講談社「青い鳥文庫」（人気シリーズ作品）100点</t>
  </si>
  <si>
    <t>講談社「青い鳥文庫」（名作・歴史読み物）100点</t>
  </si>
  <si>
    <t>講談社　朝読おすすめパック　50点</t>
  </si>
  <si>
    <t>講談社「青い鳥文庫」＆「火の鳥文庫」100点</t>
  </si>
  <si>
    <t>講談社　調べ学習パック　50点</t>
  </si>
  <si>
    <t>講談社　おはなしパック（おしごと・どうぶつ・たべもの）50点</t>
  </si>
  <si>
    <t>角川つばさ文庫　どきどきパック　50点</t>
  </si>
  <si>
    <t>角川つばさ文庫　わくわくパック　50点</t>
  </si>
  <si>
    <t>角川つばさ文庫　うきうきパック　50点</t>
  </si>
  <si>
    <t>集英社「みらい文庫」パック　50点</t>
  </si>
  <si>
    <t>フレーベル館　おはなしパック　67点</t>
  </si>
  <si>
    <t>フレーベル館　名作えほんパック　30点</t>
  </si>
  <si>
    <t>フレーベル館「アンパンマン」パック　71点</t>
  </si>
  <si>
    <t>フレーベル館「しらべる」「学べる」パック　30点</t>
  </si>
  <si>
    <t>国土社　調べ学習パック　50点</t>
  </si>
  <si>
    <t>理論社　調べ学習パック　50点</t>
  </si>
  <si>
    <t>金の星社「怪談 5分間の恐怖」パック　25点</t>
  </si>
  <si>
    <t>№</t>
    <phoneticPr fontId="9"/>
  </si>
  <si>
    <t>パック商品番号</t>
  </si>
  <si>
    <t>出版者</t>
  </si>
  <si>
    <t>パック名</t>
  </si>
  <si>
    <t>コンテンツ数</t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</si>
  <si>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</si>
  <si>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</si>
  <si>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</si>
  <si>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</si>
  <si>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</si>
  <si>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</si>
  <si>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</si>
  <si>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</si>
  <si>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</si>
  <si>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</si>
  <si>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</si>
  <si>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講談社</t>
  </si>
  <si>
    <t>KADOKAWA</t>
  </si>
  <si>
    <t>小学館</t>
  </si>
  <si>
    <t>集英社</t>
  </si>
  <si>
    <t>フレーベル館</t>
  </si>
  <si>
    <t>国土社</t>
  </si>
  <si>
    <t>理論社</t>
  </si>
  <si>
    <t>金の星社</t>
  </si>
  <si>
    <t>岩崎書店</t>
  </si>
  <si>
    <t>ご利用期間</t>
    <rPh sb="1" eb="3">
      <t>リヨウ</t>
    </rPh>
    <rPh sb="3" eb="5">
      <t>キカン</t>
    </rPh>
    <phoneticPr fontId="10"/>
  </si>
  <si>
    <t>申込数合計：</t>
    <rPh sb="0" eb="2">
      <t>モウシコミ</t>
    </rPh>
    <rPh sb="2" eb="3">
      <t>スウ</t>
    </rPh>
    <rPh sb="3" eb="5">
      <t>ゴウケイ</t>
    </rPh>
    <phoneticPr fontId="10"/>
  </si>
  <si>
    <t>利用開始年月：　</t>
    <rPh sb="0" eb="2">
      <t>リヨウ</t>
    </rPh>
    <rPh sb="2" eb="4">
      <t>カイシ</t>
    </rPh>
    <rPh sb="4" eb="6">
      <t>ネンゲツ</t>
    </rPh>
    <phoneticPr fontId="10"/>
  </si>
  <si>
    <t>貴館名：　</t>
    <rPh sb="0" eb="1">
      <t>キ</t>
    </rPh>
    <rPh sb="1" eb="3">
      <t>カンメイ</t>
    </rPh>
    <phoneticPr fontId="10"/>
  </si>
  <si>
    <t>申込日：　</t>
    <rPh sb="0" eb="3">
      <t>モウシコミビ</t>
    </rPh>
    <phoneticPr fontId="10"/>
  </si>
  <si>
    <t>テナントID：</t>
    <phoneticPr fontId="10"/>
  </si>
  <si>
    <t>ご注文金額（税別）</t>
    <rPh sb="1" eb="3">
      <t>チュウモン</t>
    </rPh>
    <rPh sb="3" eb="5">
      <t>キンガク</t>
    </rPh>
    <rPh sb="6" eb="8">
      <t>ゼイベツ</t>
    </rPh>
    <phoneticPr fontId="10"/>
  </si>
  <si>
    <t>12ヶ月提供価（税別）</t>
    <rPh sb="3" eb="4">
      <t>ゲツ</t>
    </rPh>
    <rPh sb="4" eb="6">
      <t>テイキョウ</t>
    </rPh>
    <phoneticPr fontId="9"/>
  </si>
  <si>
    <t>注文書</t>
    <rPh sb="0" eb="3">
      <t>チュウモンショ</t>
    </rPh>
    <phoneticPr fontId="10"/>
  </si>
  <si>
    <t>申込合計：</t>
    <rPh sb="0" eb="2">
      <t>モウシコミ</t>
    </rPh>
    <rPh sb="2" eb="4">
      <t>ゴウケイ</t>
    </rPh>
    <phoneticPr fontId="10"/>
  </si>
  <si>
    <t>希望するセットにチェック</t>
    <phoneticPr fontId="10"/>
  </si>
  <si>
    <t>ご注文パックのご利用期間をプルダウンからお選びください</t>
    <rPh sb="1" eb="3">
      <t>チュウモン</t>
    </rPh>
    <rPh sb="8" eb="10">
      <t>リヨウ</t>
    </rPh>
    <rPh sb="10" eb="12">
      <t>キカン</t>
    </rPh>
    <rPh sb="21" eb="22">
      <t>エラ</t>
    </rPh>
    <phoneticPr fontId="10"/>
  </si>
  <si>
    <t>汐文社</t>
  </si>
  <si>
    <t>汐文社　SDGsを考えるパック 16点</t>
  </si>
  <si>
    <t>汐文社　読み物・絵本パック 23点</t>
  </si>
  <si>
    <t>汐文社　学習資料パック 20点</t>
  </si>
  <si>
    <t>世界文化社</t>
  </si>
  <si>
    <t>世界文化社　名作絵本パック　36点</t>
  </si>
  <si>
    <t>世界文化社　創作絵本パック　45点</t>
  </si>
  <si>
    <t>世界文化社　季節・行事絵本パック　41点</t>
  </si>
  <si>
    <t>講談社　ゼロ歳からのえほん・知育本パック　35点</t>
  </si>
  <si>
    <t>講談社　人気の創作絵本パック　28点</t>
  </si>
  <si>
    <t>講談社　人気の童話パック　40点</t>
  </si>
  <si>
    <t>※本注文書にご記入後、EXCELファイルを、trcdl@mail.trc.co.jp  宛にメール添付送信してください。（FAX不可）</t>
    <rPh sb="2" eb="5">
      <t>チュウモンショ</t>
    </rPh>
    <rPh sb="9" eb="10">
      <t>ゴ</t>
    </rPh>
    <phoneticPr fontId="10"/>
  </si>
  <si>
    <t>価格種類</t>
  </si>
  <si>
    <t>№</t>
  </si>
  <si>
    <t>可</t>
  </si>
  <si>
    <t>講談社　YAパック　40点</t>
  </si>
  <si>
    <t>-</t>
  </si>
  <si>
    <t>小学館「世界J文学館」パック　95点</t>
  </si>
  <si>
    <t>Gakken</t>
  </si>
  <si>
    <t>Gakken 「10分で読める」朝読パック　45点</t>
  </si>
  <si>
    <t>Gakken「自然科学」図鑑パック　22点</t>
  </si>
  <si>
    <t>Gakken　学習まんが「科学」パック　24点</t>
  </si>
  <si>
    <t>金の星社　教養・図鑑パック　30点</t>
  </si>
  <si>
    <t>岩崎書店　おはなし・学びパック 50点（小学校低学年向け）</t>
  </si>
  <si>
    <t>筑摩書房</t>
  </si>
  <si>
    <t>筑摩書房　プリマー新書パック　50点</t>
  </si>
  <si>
    <t>メイツユニバーサルコンテンツ</t>
  </si>
  <si>
    <t>メイツユニバーサルコンテンツ　中学生向け教養パック　20点</t>
  </si>
  <si>
    <t>メイツユニバーサルコンテンツ　中学生向け部活パック　20点</t>
  </si>
  <si>
    <t>メイツユニバーサルコンテンツ　調べ学習「みんなが知りたい！」パック　27点</t>
  </si>
  <si>
    <t>継続購入
(MARC不要)</t>
    <rPh sb="0" eb="2">
      <t>ケイゾク</t>
    </rPh>
    <rPh sb="2" eb="4">
      <t>コウニュウ</t>
    </rPh>
    <rPh sb="10" eb="12">
      <t>フヨウ</t>
    </rPh>
    <phoneticPr fontId="9"/>
  </si>
  <si>
    <t>12ヶ月提供価(税別)</t>
  </si>
  <si>
    <t>角川つばさ文庫　人気シリーズ朝読パック　50点</t>
  </si>
  <si>
    <t>KADOKAWA まんが科学パック　30点</t>
  </si>
  <si>
    <t>汐文社　子どもの趣味と遊びパック 22点</t>
  </si>
  <si>
    <t>児童書読み放題パック【公共図書館用】　長期契約用</t>
    <rPh sb="11" eb="16">
      <t>コウキョウトショカン</t>
    </rPh>
    <rPh sb="16" eb="17">
      <t>ヨウ</t>
    </rPh>
    <rPh sb="19" eb="21">
      <t>チョウキ</t>
    </rPh>
    <rPh sb="21" eb="24">
      <t>ケイヤクヨウ</t>
    </rPh>
    <phoneticPr fontId="9"/>
  </si>
  <si>
    <t>JDPAC202501001-00</t>
  </si>
  <si>
    <t>JDPAC202501002-00</t>
  </si>
  <si>
    <t>JDPAC202501003-00</t>
  </si>
  <si>
    <t>JDPAC202501004-00</t>
  </si>
  <si>
    <t>JDPAC202501005-00</t>
  </si>
  <si>
    <t>JDPAC202501006-00</t>
  </si>
  <si>
    <t>JDPAC202501007-00</t>
  </si>
  <si>
    <t>JDPAC202501008-00</t>
  </si>
  <si>
    <t>JDPAC202501009-00</t>
  </si>
  <si>
    <t>JDPAC202501010-00</t>
  </si>
  <si>
    <t>JDPAC202501011-00</t>
  </si>
  <si>
    <t>講談社「学習まんが 日本の歴史」パック　22点</t>
  </si>
  <si>
    <t>JDPAC202501012-00</t>
  </si>
  <si>
    <t>KADOKAWA まんが学習パック　28点</t>
  </si>
  <si>
    <t>JDPAC202501013-00</t>
  </si>
  <si>
    <t>JDPAC202501014-00</t>
  </si>
  <si>
    <t>JDPAC202501015-00</t>
  </si>
  <si>
    <t>JDPAC202501016-00</t>
  </si>
  <si>
    <t>JDPAC202501017-00</t>
  </si>
  <si>
    <t>KADOKAWA YAパック（１）　64点</t>
  </si>
  <si>
    <t>JDPAC202501018-00</t>
  </si>
  <si>
    <t>KADOKAWA YAパック（２）　46点</t>
  </si>
  <si>
    <t>JDPAC202501019-00</t>
  </si>
  <si>
    <t>JDPAC202501021-00</t>
  </si>
  <si>
    <t>角川まんが学習シリーズ「日本の歴史」パック　21点</t>
  </si>
  <si>
    <t>JDPAC202501022-00</t>
  </si>
  <si>
    <t>角川まんが学習シリーズ「世界の歴史」パック　22点</t>
  </si>
  <si>
    <t>JDPAC202501023-00</t>
  </si>
  <si>
    <t>JDPAC202501025-00</t>
  </si>
  <si>
    <t>小学館「ガガガ文庫」パック　51点</t>
  </si>
  <si>
    <t>JDPAC202501026-00</t>
  </si>
  <si>
    <t>小学館「学習まんが 世界の歴史」パック　21点</t>
  </si>
  <si>
    <t>JDPAC202501027-00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</si>
  <si>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</si>
  <si>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</si>
  <si>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</si>
  <si>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</si>
  <si>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</si>
  <si>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JDPAC202501031-00</t>
  </si>
  <si>
    <t>Gakken「動物」図鑑パック　23点</t>
  </si>
  <si>
    <t>JDPAC202501032-00</t>
  </si>
  <si>
    <t>JDPAC202501033-00</t>
  </si>
  <si>
    <t>JDPAC202501034-00</t>
  </si>
  <si>
    <t>JDPAC202501035-00</t>
  </si>
  <si>
    <t>JDPAC202501036-00</t>
  </si>
  <si>
    <t>JDPAC202501037-00</t>
  </si>
  <si>
    <t>フレーベル館　かがくえほんパック　34点</t>
  </si>
  <si>
    <t>JDPAC202501038-00</t>
  </si>
  <si>
    <t>JDPAC202501039-00</t>
  </si>
  <si>
    <t>フレーベル館　ノンフィクション絵本・読み物パック　38点</t>
  </si>
  <si>
    <t>JDPAC202501040-00</t>
  </si>
  <si>
    <t>フレーベル館　金子みすゞパック　17点</t>
  </si>
  <si>
    <t>JDPAC202501041-00</t>
  </si>
  <si>
    <t>JDPAC202501042-00</t>
  </si>
  <si>
    <t>JDPAC202501043-00</t>
  </si>
  <si>
    <t>理論社　YA文学傑作選パック　30点</t>
  </si>
  <si>
    <t>JDPAC202501044-00</t>
  </si>
  <si>
    <t>JDPAC202501045-00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</si>
  <si>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</si>
  <si>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</si>
  <si>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</si>
  <si>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</si>
  <si>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JDPAC202501048-00</t>
  </si>
  <si>
    <t>JDPAC202501053-00</t>
  </si>
  <si>
    <t>JDPAC202501054-00</t>
  </si>
  <si>
    <t>JDPAC202501055-00</t>
  </si>
  <si>
    <t>JDPAC202501056-00</t>
  </si>
  <si>
    <t>JDPAC202501057-00</t>
  </si>
  <si>
    <t>JDPAC202501058-00</t>
  </si>
  <si>
    <t>JDPAC202501059-00</t>
  </si>
  <si>
    <t>JDPAC202501060-00</t>
  </si>
  <si>
    <t>JDPAC202501061-00</t>
  </si>
  <si>
    <t>JDPAC202501062-00</t>
  </si>
  <si>
    <t>JDPAC202501063-00</t>
  </si>
  <si>
    <t>JDPAC202501064-00</t>
  </si>
  <si>
    <t>インプレス</t>
  </si>
  <si>
    <t>インプレス「世界一やさしい」PC・スマホ活用術パック　22点</t>
  </si>
  <si>
    <t>JDPAC202501065-00</t>
  </si>
  <si>
    <t>インプレス　IT・プログラミングパック　14点</t>
  </si>
  <si>
    <t>新規</t>
  </si>
  <si>
    <t/>
  </si>
  <si>
    <t>2026年3月末までの延長</t>
    <phoneticPr fontId="10"/>
  </si>
  <si>
    <t>2025年度</t>
    <rPh sb="4" eb="6">
      <t>ネンド</t>
    </rPh>
    <phoneticPr fontId="10"/>
  </si>
  <si>
    <t xml:space="preserve">パック名 </t>
    <phoneticPr fontId="10"/>
  </si>
  <si>
    <t>　　</t>
    <phoneticPr fontId="10"/>
  </si>
  <si>
    <t>2025年度パック</t>
    <rPh sb="4" eb="6">
      <t>ネンド</t>
    </rPh>
    <phoneticPr fontId="10"/>
  </si>
  <si>
    <t>タイトル</t>
  </si>
  <si>
    <t>フレーベル館　かがくえほんパック　34点</t>
    <phoneticPr fontId="10"/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</si>
  <si>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</si>
  <si>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</si>
  <si>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</si>
  <si>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</si>
  <si>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バナナ </t>
  </si>
  <si>
    <t xml:space="preserve">パンダ </t>
  </si>
  <si>
    <t xml:space="preserve">ぶどう </t>
  </si>
  <si>
    <t xml:space="preserve">へーそーなんだ </t>
  </si>
  <si>
    <t xml:space="preserve">ミジンコでございます。 </t>
  </si>
  <si>
    <t xml:space="preserve">らっこ </t>
  </si>
  <si>
    <t xml:space="preserve">春の星座と星座物語 </t>
  </si>
  <si>
    <t xml:space="preserve">夏の星座と星座物語 </t>
  </si>
  <si>
    <t>2024年度パック</t>
    <phoneticPr fontId="10"/>
  </si>
  <si>
    <t xml:space="preserve">秋の星座と星座物語 </t>
  </si>
  <si>
    <t xml:space="preserve">冬の星座と星座物語 </t>
  </si>
  <si>
    <t>フレーベル館　かがくパック 30点</t>
    <phoneticPr fontId="10"/>
  </si>
  <si>
    <t>お、しりませんでした</t>
  </si>
  <si>
    <t>→</t>
    <phoneticPr fontId="10"/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</si>
  <si>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</si>
  <si>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</si>
  <si>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</si>
  <si>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</si>
  <si>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</si>
  <si>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</si>
  <si>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</si>
  <si>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</si>
  <si>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</si>
  <si>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</si>
  <si>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</si>
  <si>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</si>
  <si>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</si>
  <si>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</si>
  <si>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</si>
  <si>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</si>
  <si>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</si>
  <si>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</si>
  <si>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</si>
  <si>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</si>
  <si>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</si>
  <si>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</si>
  <si>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</si>
  <si>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</si>
  <si>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</si>
  <si>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</si>
  <si>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</si>
  <si>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</si>
  <si>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</si>
  <si>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</si>
  <si>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</si>
  <si>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</si>
  <si>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</si>
  <si>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</si>
  <si>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</si>
  <si>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</si>
  <si>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</si>
  <si>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</si>
  <si>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</si>
  <si>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</si>
  <si>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>フレーベル館　ノンフィクション絵本・読み物パック　38点</t>
    <phoneticPr fontId="10"/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</si>
  <si>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</si>
  <si>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</si>
  <si>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</si>
  <si>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</si>
  <si>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</si>
  <si>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</si>
  <si>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</si>
  <si>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</si>
  <si>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</si>
  <si>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</si>
  <si>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</si>
  <si>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</si>
  <si>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</si>
  <si>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</si>
  <si>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</si>
  <si>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</si>
  <si>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</si>
  <si>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</si>
  <si>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</si>
  <si>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</si>
  <si>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</si>
  <si>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</si>
  <si>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</si>
  <si>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</si>
  <si>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</si>
  <si>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</si>
  <si>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</si>
  <si>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</si>
  <si>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</si>
  <si>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</si>
  <si>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</si>
  <si>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</si>
  <si>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</si>
  <si>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</si>
  <si>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</si>
  <si>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</si>
  <si>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</si>
  <si>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</si>
  <si>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</si>
  <si>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</si>
  <si>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</si>
  <si>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</si>
  <si>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</si>
  <si>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</si>
  <si>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</si>
  <si>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</si>
  <si>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</si>
  <si>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KADOKAWA まんが学習パック　30点</t>
    <phoneticPr fontId="10"/>
  </si>
  <si>
    <t>空想科学学園 解明！化学のふしぎ編</t>
  </si>
  <si>
    <t>KADOKAWA まんが学習パック　28点</t>
    <phoneticPr fontId="10"/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</si>
  <si>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</si>
  <si>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</si>
  <si>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</si>
  <si>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</si>
  <si>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</si>
  <si>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</si>
  <si>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</si>
  <si>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</si>
  <si>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</si>
  <si>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</si>
  <si>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</si>
  <si>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</si>
  <si>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</si>
  <si>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</si>
  <si>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</si>
  <si>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</si>
  <si>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</si>
  <si>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</si>
  <si>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</si>
  <si>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</si>
  <si>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</si>
  <si>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</si>
  <si>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</si>
  <si>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</si>
  <si>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</si>
  <si>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</si>
  <si>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</si>
  <si>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</si>
  <si>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角川まんが学習シリーズ「日本の歴史」パック　21点</t>
    <phoneticPr fontId="10"/>
  </si>
  <si>
    <t>世界の歴史 １ 人類誕生と古代の王国</t>
  </si>
  <si>
    <t>角川まんが学習シリーズ「世界の歴史」パック　22点</t>
    <phoneticPr fontId="10"/>
  </si>
  <si>
    <t>読み放題パック【公共図書館用】注文書</t>
    <rPh sb="8" eb="10">
      <t>コウキョウ</t>
    </rPh>
    <rPh sb="10" eb="13">
      <t>トショカン</t>
    </rPh>
    <rPh sb="13" eb="14">
      <t>ヨウ</t>
    </rPh>
    <rPh sb="15" eb="18">
      <t>チュウモンショ</t>
    </rPh>
    <phoneticPr fontId="9"/>
  </si>
  <si>
    <t>12ヶ月</t>
    <phoneticPr fontId="9"/>
  </si>
  <si>
    <t>★は左から何列目</t>
    <rPh sb="2" eb="3">
      <t>ヒダリ</t>
    </rPh>
    <rPh sb="5" eb="7">
      <t>ナンレツ</t>
    </rPh>
    <rPh sb="7" eb="8">
      <t>メ</t>
    </rPh>
    <phoneticPr fontId="9"/>
  </si>
  <si>
    <t>ご注文金額セルには　=IFERROR(VLOOKUP(E〇,価格表!A$5:AZ$16,★,FALSE),"")</t>
    <rPh sb="1" eb="3">
      <t>チュウモン</t>
    </rPh>
    <rPh sb="3" eb="5">
      <t>キンガク</t>
    </rPh>
    <phoneticPr fontId="9"/>
  </si>
  <si>
    <t xml:space="preserve"> </t>
  </si>
  <si>
    <t>最強生物大百科 地の章</t>
  </si>
  <si>
    <t>最強生物大百科 水の章</t>
  </si>
  <si>
    <t xml:space="preserve">ゆるゆる珍獣図鑑 </t>
  </si>
  <si>
    <t xml:space="preserve">ゆるゆる両生類・爬虫類図鑑 </t>
  </si>
  <si>
    <t>Gakken「動物」図鑑パック　23点</t>
    <phoneticPr fontId="10"/>
  </si>
  <si>
    <t>追加</t>
    <rPh sb="0" eb="2">
      <t>ツイカ</t>
    </rPh>
    <phoneticPr fontId="10"/>
  </si>
  <si>
    <t>Gakken「動物」図鑑パック　19点</t>
    <phoneticPr fontId="10"/>
  </si>
  <si>
    <t>パック名</t>
    <rPh sb="3" eb="4">
      <t>メイ</t>
    </rPh>
    <phoneticPr fontId="10"/>
  </si>
  <si>
    <t>読み放題パック【公共図書館用】価格表</t>
    <rPh sb="8" eb="13">
      <t>コウキョウトショカン</t>
    </rPh>
    <rPh sb="13" eb="14">
      <t>ヨウ</t>
    </rPh>
    <rPh sb="15" eb="18">
      <t>カカクヒョウ</t>
    </rPh>
    <phoneticPr fontId="9"/>
  </si>
  <si>
    <t>※KADOKAWA、国土社、理論社、金の星社、汐文社、インプレスは12ヶ月のご契約、その他の出版社は最大23ヶ月（2027年3月まで）の契約が可能です。</t>
    <rPh sb="23" eb="24">
      <t>シオ</t>
    </rPh>
    <rPh sb="24" eb="25">
      <t>ブン</t>
    </rPh>
    <rPh sb="25" eb="26">
      <t>シャ</t>
    </rPh>
    <rPh sb="68" eb="70">
      <t>ケイヤク</t>
    </rPh>
    <phoneticPr fontId="10"/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</si>
  <si>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10"/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</si>
  <si>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10"/>
  </si>
  <si>
    <t>★</t>
    <phoneticPr fontId="10"/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</si>
  <si>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10"/>
  </si>
  <si>
    <t>2024年度からの変更点</t>
    <rPh sb="4" eb="6">
      <t>ネンド</t>
    </rPh>
    <rPh sb="9" eb="11">
      <t>ヘンコウ</t>
    </rPh>
    <rPh sb="11" eb="12">
      <t>テン</t>
    </rPh>
    <phoneticPr fontId="10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</si>
  <si>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10"/>
  </si>
  <si>
    <t>2024年度「フレーベル館 かがくパック30点」の内容を2パック（№36･№38）に分け、14点のコンテンツを追加</t>
    <phoneticPr fontId="10"/>
  </si>
  <si>
    <t>2024年度「フレーベル館 かがくパック30点」の内容を2パック（№36･№38）に分け、28点のコンテンツを追加</t>
    <phoneticPr fontId="10"/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</si>
  <si>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10"/>
  </si>
  <si>
    <r>
      <t>パック名の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color theme="1"/>
        <rFont val="ＭＳ Ｐゴシック"/>
        <family val="3"/>
        <charset val="128"/>
      </rPr>
      <t>はセット内容変更分(詳細は別シート参照）</t>
    </r>
    <rPh sb="3" eb="4">
      <t>メイ</t>
    </rPh>
    <phoneticPr fontId="10"/>
  </si>
  <si>
    <t>政令市価格 100,000人以下</t>
  </si>
  <si>
    <t>政令市100,000人以下用</t>
    <phoneticPr fontId="10"/>
  </si>
  <si>
    <t>仙台市・千葉市・相模原市・新潟市・静岡市・浜松市・京都市・堺市・広島市･岡⼭市・北九州市・熊本市</t>
    <rPh sb="32" eb="35">
      <t>ヒロシマシ</t>
    </rPh>
    <phoneticPr fontId="9"/>
  </si>
  <si>
    <t>太枠部分を必ずご記入ください。</t>
    <rPh sb="0" eb="2">
      <t>フトワク</t>
    </rPh>
    <rPh sb="2" eb="4">
      <t>ブブン</t>
    </rPh>
    <rPh sb="5" eb="6">
      <t>カナラ</t>
    </rPh>
    <rPh sb="8" eb="10">
      <t>キニュウ</t>
    </rPh>
    <phoneticPr fontId="10"/>
  </si>
  <si>
    <t>　利用開始希望月の前月15日までにお申し込みください。（各月1日からのご契約となります）</t>
    <phoneticPr fontId="10"/>
  </si>
  <si>
    <t>ご請求先：　</t>
    <rPh sb="1" eb="3">
      <t>セイキュウ</t>
    </rPh>
    <rPh sb="3" eb="4">
      <t>サキ</t>
    </rPh>
    <phoneticPr fontId="10"/>
  </si>
  <si>
    <t>　選書オーダリングシステム（SOS）に複数の請求先・予算費目を設定している図書館様は
　指定の請求先や予算費目を左記にご記入ください。</t>
    <rPh sb="56" eb="58">
      <t>サキ</t>
    </rPh>
    <phoneticPr fontId="10"/>
  </si>
  <si>
    <t>予算費目：　</t>
    <rPh sb="0" eb="2">
      <t>ヨサン</t>
    </rPh>
    <rPh sb="2" eb="4">
      <t>ヒモク</t>
    </rPh>
    <phoneticPr fontId="10"/>
  </si>
  <si>
    <t xml:space="preserve">    ※KADOKAWA、国土社、理論社、金の星社、汐文社、インプレスは12ヶ月のご契約、その他の出版社は最大23ヶ月（2027年3月まで）の契約が可能です。別シートの長期契約注文書をご利用ください。</t>
    <rPh sb="80" eb="81">
      <t>ベツ</t>
    </rPh>
    <rPh sb="85" eb="87">
      <t>チョウキ</t>
    </rPh>
    <rPh sb="87" eb="89">
      <t>ケイヤク</t>
    </rPh>
    <rPh sb="89" eb="92">
      <t>チュウモンショ</t>
    </rPh>
    <rPh sb="94" eb="96">
      <t>リヨウ</t>
    </rPh>
    <phoneticPr fontId="10"/>
  </si>
  <si>
    <t>2025年3月末までの延長</t>
  </si>
  <si>
    <t>KADOKAWA ライトノベルパック　49点</t>
  </si>
  <si>
    <t>Q_価格表エクセル作成用2</t>
  </si>
  <si>
    <t>JDPAC202507005-00</t>
  </si>
  <si>
    <t>KADOKAWA ライトノベルパック　49点</t>
    <phoneticPr fontId="10"/>
  </si>
  <si>
    <t>JDPAC202507005-00</t>
    <phoneticPr fontId="10"/>
  </si>
  <si>
    <t>JDPAC202507005-00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</si>
</sst>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&quot;¥&quot;#,##0_);[Red]\(&quot;¥&quot;#,##0\)"/>
  </numFmts>
  <fonts count="57" x14ac:knownFonts="1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8"/>
      <color theme="4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000000"/>
      <name val="游ゴシック"/>
      <family val="2"/>
      <scheme val="minor"/>
    </font>
    <font>
      <sz val="10.5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/>
    <xf numFmtId="0" fontId="8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5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/>
  </cellStyleXfs>
  <cellXfs count="267">
    <xf numFmtId="0" fontId="0" fillId="0" borderId="0" xfId="0"/>
    <xf numFmtId="0" fontId="15" fillId="0" borderId="0" xfId="4" applyFont="1">
      <alignment vertical="center"/>
    </xf>
    <xf numFmtId="0" fontId="16" fillId="0" borderId="0" xfId="4" applyFont="1" applyAlignment="1">
      <alignment vertical="center" shrinkToFit="1"/>
    </xf>
    <xf numFmtId="0" fontId="16" fillId="0" borderId="0" xfId="4" applyFont="1">
      <alignment vertical="center"/>
    </xf>
    <xf numFmtId="0" fontId="14" fillId="0" borderId="0" xfId="4" applyFont="1">
      <alignment vertical="center"/>
    </xf>
    <xf numFmtId="0" fontId="25" fillId="0" borderId="0" xfId="3" applyFont="1" applyAlignment="1">
      <alignment wrapText="1"/>
    </xf>
    <xf numFmtId="0" fontId="21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shrinkToFit="1"/>
    </xf>
    <xf numFmtId="0" fontId="16" fillId="0" borderId="0" xfId="4" applyFont="1" applyAlignment="1">
      <alignment horizontal="right" vertical="center" shrinkToFit="1"/>
    </xf>
    <xf numFmtId="0" fontId="20" fillId="0" borderId="0" xfId="4" applyFont="1" applyAlignment="1">
      <alignment horizontal="center" vertical="center"/>
    </xf>
    <xf numFmtId="5" fontId="20" fillId="0" borderId="0" xfId="4" applyNumberFormat="1" applyFont="1">
      <alignment vertical="center"/>
    </xf>
    <xf numFmtId="0" fontId="17" fillId="0" borderId="0" xfId="4" applyFont="1" applyAlignment="1">
      <alignment horizontal="left" vertical="center"/>
    </xf>
    <xf numFmtId="0" fontId="16" fillId="0" borderId="0" xfId="4" applyFont="1" applyAlignment="1">
      <alignment horizontal="right" vertical="center"/>
    </xf>
    <xf numFmtId="176" fontId="16" fillId="0" borderId="0" xfId="4" applyNumberFormat="1" applyFont="1">
      <alignment vertical="center"/>
    </xf>
    <xf numFmtId="55" fontId="26" fillId="0" borderId="0" xfId="4" applyNumberFormat="1" applyFont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55" fontId="16" fillId="0" borderId="0" xfId="4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4" applyFont="1" applyAlignment="1">
      <alignment horizontal="right" vertical="center"/>
    </xf>
    <xf numFmtId="0" fontId="21" fillId="0" borderId="6" xfId="2" applyFont="1" applyBorder="1" applyAlignment="1">
      <alignment horizontal="right" vertical="center" wrapText="1"/>
    </xf>
    <xf numFmtId="0" fontId="22" fillId="0" borderId="6" xfId="2" applyFont="1" applyBorder="1" applyAlignment="1">
      <alignment vertical="center" wrapText="1"/>
    </xf>
    <xf numFmtId="0" fontId="21" fillId="0" borderId="4" xfId="2" applyFont="1" applyBorder="1" applyAlignment="1">
      <alignment horizontal="right" vertical="center" wrapText="1"/>
    </xf>
    <xf numFmtId="0" fontId="22" fillId="0" borderId="4" xfId="2" applyFont="1" applyBorder="1" applyAlignment="1">
      <alignment vertical="center" wrapText="1"/>
    </xf>
    <xf numFmtId="0" fontId="21" fillId="0" borderId="4" xfId="3" applyFont="1" applyBorder="1" applyAlignment="1">
      <alignment horizontal="right" vertical="center" wrapText="1"/>
    </xf>
    <xf numFmtId="0" fontId="22" fillId="0" borderId="4" xfId="3" applyFont="1" applyBorder="1" applyAlignment="1">
      <alignment vertical="center" wrapText="1"/>
    </xf>
    <xf numFmtId="0" fontId="21" fillId="0" borderId="5" xfId="3" applyFont="1" applyBorder="1" applyAlignment="1">
      <alignment horizontal="right" vertical="center" wrapText="1"/>
    </xf>
    <xf numFmtId="0" fontId="22" fillId="0" borderId="5" xfId="3" applyFont="1" applyBorder="1" applyAlignment="1">
      <alignment vertical="center" wrapText="1"/>
    </xf>
    <xf numFmtId="0" fontId="33" fillId="0" borderId="0" xfId="0" applyFont="1" applyAlignment="1">
      <alignment horizontal="left" vertical="center" indent="2"/>
    </xf>
    <xf numFmtId="176" fontId="26" fillId="0" borderId="1" xfId="4" applyNumberFormat="1" applyFont="1" applyBorder="1" applyAlignment="1" applyProtection="1">
      <alignment horizontal="center" vertical="center"/>
      <protection locked="0"/>
    </xf>
    <xf numFmtId="0" fontId="34" fillId="0" borderId="0" xfId="4" applyFont="1" applyAlignment="1">
      <alignment horizontal="left" vertical="center"/>
    </xf>
    <xf numFmtId="176" fontId="16" fillId="0" borderId="8" xfId="4" applyNumberFormat="1" applyFont="1" applyBorder="1">
      <alignment vertical="center"/>
    </xf>
    <xf numFmtId="0" fontId="26" fillId="0" borderId="7" xfId="4" applyFont="1" applyBorder="1" applyAlignment="1" applyProtection="1">
      <alignment vertical="center" shrinkToFit="1"/>
      <protection locked="0"/>
    </xf>
    <xf numFmtId="0" fontId="19" fillId="0" borderId="9" xfId="4" applyFont="1" applyBorder="1" applyAlignment="1">
      <alignment horizontal="right" vertical="center"/>
    </xf>
    <xf numFmtId="55" fontId="29" fillId="0" borderId="7" xfId="4" applyNumberFormat="1" applyFont="1" applyBorder="1" applyAlignment="1" applyProtection="1">
      <alignment horizontal="center" vertical="center" shrinkToFit="1"/>
      <protection locked="0"/>
    </xf>
    <xf numFmtId="5" fontId="20" fillId="0" borderId="12" xfId="4" applyNumberFormat="1" applyFont="1" applyBorder="1">
      <alignment vertical="center"/>
    </xf>
    <xf numFmtId="0" fontId="22" fillId="0" borderId="13" xfId="2" applyFont="1" applyBorder="1" applyAlignment="1" applyProtection="1">
      <alignment horizontal="center" vertical="center" wrapText="1"/>
      <protection locked="0"/>
    </xf>
    <xf numFmtId="0" fontId="13" fillId="0" borderId="14" xfId="2" applyFont="1" applyBorder="1" applyAlignment="1" applyProtection="1">
      <alignment vertical="center" shrinkToFit="1"/>
      <protection locked="0"/>
    </xf>
    <xf numFmtId="0" fontId="13" fillId="0" borderId="15" xfId="2" applyFont="1" applyBorder="1" applyAlignment="1" applyProtection="1">
      <alignment vertical="center" shrinkToFit="1"/>
      <protection locked="0"/>
    </xf>
    <xf numFmtId="0" fontId="13" fillId="0" borderId="15" xfId="3" applyFont="1" applyBorder="1" applyAlignment="1" applyProtection="1">
      <alignment vertical="center" shrinkToFit="1"/>
      <protection locked="0"/>
    </xf>
    <xf numFmtId="0" fontId="27" fillId="0" borderId="0" xfId="3" applyFont="1" applyAlignment="1" applyProtection="1">
      <alignment shrinkToFit="1"/>
      <protection locked="0"/>
    </xf>
    <xf numFmtId="177" fontId="29" fillId="0" borderId="7" xfId="4" applyNumberFormat="1" applyFont="1" applyBorder="1" applyAlignment="1" applyProtection="1">
      <alignment horizontal="center" vertical="center" shrinkToFit="1"/>
      <protection locked="0"/>
    </xf>
    <xf numFmtId="0" fontId="21" fillId="0" borderId="16" xfId="3" applyFont="1" applyBorder="1" applyAlignment="1">
      <alignment horizontal="right" vertical="center" wrapText="1"/>
    </xf>
    <xf numFmtId="0" fontId="22" fillId="0" borderId="16" xfId="3" applyFont="1" applyBorder="1" applyAlignment="1">
      <alignment vertical="center" wrapText="1"/>
    </xf>
    <xf numFmtId="0" fontId="13" fillId="0" borderId="17" xfId="3" applyFont="1" applyBorder="1" applyAlignment="1" applyProtection="1">
      <alignment vertical="center" shrinkToFit="1"/>
      <protection locked="0"/>
    </xf>
    <xf numFmtId="0" fontId="35" fillId="0" borderId="0" xfId="0" applyFont="1" applyAlignment="1">
      <alignment horizontal="left" vertical="center" indent="2"/>
    </xf>
    <xf numFmtId="0" fontId="16" fillId="0" borderId="0" xfId="11" applyFont="1" applyAlignment="1"/>
    <xf numFmtId="0" fontId="16" fillId="0" borderId="0" xfId="11" applyFont="1" applyAlignment="1">
      <alignment horizontal="center"/>
    </xf>
    <xf numFmtId="0" fontId="16" fillId="0" borderId="0" xfId="11" applyFont="1">
      <alignment vertical="center"/>
    </xf>
    <xf numFmtId="0" fontId="18" fillId="0" borderId="0" xfId="11" applyFont="1" applyAlignment="1"/>
    <xf numFmtId="0" fontId="19" fillId="0" borderId="0" xfId="11" applyFont="1" applyAlignment="1"/>
    <xf numFmtId="0" fontId="14" fillId="0" borderId="0" xfId="11" applyFont="1" applyAlignment="1">
      <alignment wrapText="1"/>
    </xf>
    <xf numFmtId="0" fontId="20" fillId="0" borderId="0" xfId="11" applyFont="1" applyAlignment="1">
      <alignment horizontal="center" vertical="center"/>
    </xf>
    <xf numFmtId="0" fontId="21" fillId="2" borderId="18" xfId="2" applyFont="1" applyFill="1" applyBorder="1" applyAlignment="1">
      <alignment horizontal="center" vertical="center" wrapText="1"/>
    </xf>
    <xf numFmtId="0" fontId="22" fillId="2" borderId="18" xfId="2" applyFont="1" applyFill="1" applyBorder="1" applyAlignment="1">
      <alignment horizontal="center" vertical="center" wrapText="1"/>
    </xf>
    <xf numFmtId="0" fontId="23" fillId="2" borderId="18" xfId="2" applyFont="1" applyFill="1" applyBorder="1" applyAlignment="1">
      <alignment horizontal="center" vertical="center" wrapText="1"/>
    </xf>
    <xf numFmtId="0" fontId="11" fillId="3" borderId="18" xfId="5" applyFill="1" applyBorder="1" applyAlignment="1">
      <alignment horizontal="center" vertical="center"/>
    </xf>
    <xf numFmtId="0" fontId="21" fillId="0" borderId="19" xfId="2" applyFont="1" applyBorder="1" applyAlignment="1">
      <alignment horizontal="right" wrapText="1"/>
    </xf>
    <xf numFmtId="0" fontId="24" fillId="0" borderId="19" xfId="2" applyFont="1" applyBorder="1" applyAlignment="1">
      <alignment wrapText="1"/>
    </xf>
    <xf numFmtId="0" fontId="21" fillId="0" borderId="19" xfId="2" applyFont="1" applyBorder="1" applyAlignment="1">
      <alignment wrapText="1"/>
    </xf>
    <xf numFmtId="0" fontId="21" fillId="0" borderId="19" xfId="3" applyFont="1" applyBorder="1" applyAlignment="1">
      <alignment horizontal="right" wrapText="1"/>
    </xf>
    <xf numFmtId="0" fontId="24" fillId="0" borderId="19" xfId="3" applyFont="1" applyBorder="1" applyAlignment="1">
      <alignment wrapText="1"/>
    </xf>
    <xf numFmtId="0" fontId="21" fillId="0" borderId="19" xfId="3" applyFont="1" applyBorder="1" applyAlignment="1">
      <alignment wrapText="1"/>
    </xf>
    <xf numFmtId="0" fontId="38" fillId="0" borderId="19" xfId="2" applyFont="1" applyBorder="1" applyAlignment="1">
      <alignment horizontal="right" wrapText="1"/>
    </xf>
    <xf numFmtId="0" fontId="16" fillId="0" borderId="0" xfId="4" applyFo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 wrapText="1" shrinkToFit="1"/>
      <protection locked="0"/>
    </xf>
    <xf numFmtId="0" fontId="16" fillId="0" borderId="0" xfId="4" applyFont="1" applyAlignment="1"/>
    <xf numFmtId="38" fontId="11" fillId="0" borderId="19" xfId="13" applyFont="1" applyBorder="1" applyAlignment="1">
      <alignment horizontal="center" wrapText="1"/>
    </xf>
    <xf numFmtId="38" fontId="11" fillId="0" borderId="19" xfId="13" applyFont="1" applyBorder="1" applyAlignment="1">
      <alignment horizontal="right" wrapText="1"/>
    </xf>
    <xf numFmtId="38" fontId="11" fillId="0" borderId="19" xfId="13" applyFont="1" applyBorder="1" applyAlignment="1"/>
    <xf numFmtId="0" fontId="0" fillId="0" borderId="0" xfId="0" applyAlignment="1">
      <alignment vertical="center"/>
    </xf>
    <xf numFmtId="0" fontId="28" fillId="0" borderId="0" xfId="0" applyFont="1"/>
    <xf numFmtId="0" fontId="11" fillId="4" borderId="2" xfId="14" applyFill="1" applyBorder="1" applyAlignment="1">
      <alignment horizontal="center"/>
    </xf>
    <xf numFmtId="0" fontId="11" fillId="0" borderId="3" xfId="14" applyBorder="1" applyAlignment="1">
      <alignment wrapText="1"/>
    </xf>
    <xf numFmtId="0" fontId="20" fillId="0" borderId="0" xfId="11" applyFont="1" applyAlignment="1">
      <alignment shrinkToFit="1"/>
    </xf>
    <xf numFmtId="0" fontId="12" fillId="2" borderId="18" xfId="2" applyFont="1" applyFill="1" applyBorder="1" applyAlignment="1">
      <alignment horizontal="center" vertical="center" shrinkToFit="1"/>
    </xf>
    <xf numFmtId="0" fontId="38" fillId="0" borderId="19" xfId="2" applyFont="1" applyBorder="1" applyAlignment="1">
      <alignment shrinkToFit="1"/>
    </xf>
    <xf numFmtId="178" fontId="20" fillId="0" borderId="0" xfId="11" applyNumberFormat="1" applyFont="1" applyAlignment="1"/>
    <xf numFmtId="178" fontId="12" fillId="2" borderId="18" xfId="2" applyNumberFormat="1" applyFont="1" applyFill="1" applyBorder="1" applyAlignment="1">
      <alignment horizontal="center" vertical="center" wrapText="1"/>
    </xf>
    <xf numFmtId="178" fontId="38" fillId="0" borderId="19" xfId="2" applyNumberFormat="1" applyFont="1" applyBorder="1" applyAlignment="1">
      <alignment horizontal="right" wrapText="1"/>
    </xf>
    <xf numFmtId="178" fontId="38" fillId="0" borderId="19" xfId="3" applyNumberFormat="1" applyFont="1" applyBorder="1" applyAlignment="1">
      <alignment horizontal="right" wrapText="1"/>
    </xf>
    <xf numFmtId="0" fontId="18" fillId="0" borderId="0" xfId="15" applyFont="1">
      <alignment vertical="center"/>
    </xf>
    <xf numFmtId="0" fontId="34" fillId="0" borderId="0" xfId="15" applyFont="1" applyAlignment="1">
      <alignment horizontal="left" vertical="center"/>
    </xf>
    <xf numFmtId="0" fontId="43" fillId="0" borderId="0" xfId="15" applyFont="1" applyProtection="1">
      <alignment vertical="center"/>
      <protection locked="0"/>
    </xf>
    <xf numFmtId="0" fontId="16" fillId="0" borderId="0" xfId="15" applyFont="1">
      <alignment vertical="center"/>
    </xf>
    <xf numFmtId="0" fontId="14" fillId="0" borderId="0" xfId="15" applyFont="1">
      <alignment vertical="center"/>
    </xf>
    <xf numFmtId="0" fontId="16" fillId="0" borderId="0" xfId="15" applyFont="1" applyAlignment="1">
      <alignment vertical="center" shrinkToFit="1"/>
    </xf>
    <xf numFmtId="0" fontId="16" fillId="0" borderId="0" xfId="15" applyFont="1" applyAlignment="1">
      <alignment horizontal="right" vertical="center"/>
    </xf>
    <xf numFmtId="176" fontId="16" fillId="0" borderId="0" xfId="15" applyNumberFormat="1" applyFont="1">
      <alignment vertical="center"/>
    </xf>
    <xf numFmtId="0" fontId="11" fillId="4" borderId="2" xfId="16" applyFill="1" applyBorder="1" applyAlignment="1">
      <alignment horizontal="center"/>
    </xf>
    <xf numFmtId="5" fontId="20" fillId="0" borderId="12" xfId="15" applyNumberFormat="1" applyFont="1" applyBorder="1">
      <alignment vertical="center"/>
    </xf>
    <xf numFmtId="0" fontId="11" fillId="0" borderId="3" xfId="16" applyBorder="1" applyAlignment="1">
      <alignment wrapText="1"/>
    </xf>
    <xf numFmtId="0" fontId="19" fillId="0" borderId="0" xfId="15" applyFont="1">
      <alignment vertical="center"/>
    </xf>
    <xf numFmtId="0" fontId="16" fillId="0" borderId="0" xfId="15" applyFont="1" applyAlignment="1">
      <alignment horizontal="right" vertical="center" shrinkToFit="1"/>
    </xf>
    <xf numFmtId="0" fontId="26" fillId="0" borderId="0" xfId="15" applyFont="1" applyAlignment="1">
      <alignment horizontal="center" vertical="center" shrinkToFit="1"/>
    </xf>
    <xf numFmtId="5" fontId="26" fillId="0" borderId="0" xfId="15" applyNumberFormat="1" applyFont="1">
      <alignment vertical="center"/>
    </xf>
    <xf numFmtId="0" fontId="44" fillId="0" borderId="0" xfId="0" applyFont="1" applyAlignment="1" applyProtection="1">
      <alignment horizontal="center" vertical="center" shrinkToFit="1"/>
      <protection locked="0"/>
    </xf>
    <xf numFmtId="0" fontId="0" fillId="5" borderId="0" xfId="0" applyFill="1"/>
    <xf numFmtId="0" fontId="11" fillId="6" borderId="21" xfId="3" applyFill="1" applyBorder="1" applyAlignment="1">
      <alignment horizontal="center"/>
    </xf>
    <xf numFmtId="0" fontId="45" fillId="7" borderId="2" xfId="3" applyFont="1" applyFill="1" applyBorder="1" applyAlignment="1">
      <alignment horizontal="center"/>
    </xf>
    <xf numFmtId="0" fontId="11" fillId="7" borderId="2" xfId="3" applyFill="1" applyBorder="1" applyAlignment="1">
      <alignment horizontal="center"/>
    </xf>
    <xf numFmtId="0" fontId="11" fillId="5" borderId="0" xfId="3" applyFill="1"/>
    <xf numFmtId="0" fontId="11" fillId="5" borderId="0" xfId="3" applyFill="1" applyAlignment="1">
      <alignment wrapText="1"/>
    </xf>
    <xf numFmtId="0" fontId="11" fillId="0" borderId="23" xfId="3" applyBorder="1" applyAlignment="1">
      <alignment wrapText="1"/>
    </xf>
    <xf numFmtId="0" fontId="11" fillId="0" borderId="26" xfId="3" applyBorder="1" applyAlignment="1">
      <alignment wrapText="1"/>
    </xf>
    <xf numFmtId="0" fontId="11" fillId="5" borderId="0" xfId="3" applyFill="1" applyAlignment="1">
      <alignment horizontal="center"/>
    </xf>
    <xf numFmtId="0" fontId="11" fillId="0" borderId="28" xfId="3" applyBorder="1" applyAlignment="1">
      <alignment wrapText="1"/>
    </xf>
    <xf numFmtId="0" fontId="11" fillId="0" borderId="30" xfId="3" applyBorder="1" applyAlignment="1">
      <alignment wrapText="1"/>
    </xf>
    <xf numFmtId="0" fontId="11" fillId="0" borderId="31" xfId="3" applyBorder="1" applyAlignment="1">
      <alignment wrapText="1"/>
    </xf>
    <xf numFmtId="0" fontId="11" fillId="0" borderId="33" xfId="3" applyBorder="1" applyAlignment="1">
      <alignment wrapText="1"/>
    </xf>
    <xf numFmtId="0" fontId="11" fillId="5" borderId="34" xfId="3" applyFill="1" applyBorder="1"/>
    <xf numFmtId="0" fontId="11" fillId="5" borderId="34" xfId="3" applyFill="1" applyBorder="1" applyAlignment="1">
      <alignment wrapText="1"/>
    </xf>
    <xf numFmtId="0" fontId="11" fillId="0" borderId="35" xfId="3" applyBorder="1" applyAlignment="1">
      <alignment wrapText="1"/>
    </xf>
    <xf numFmtId="0" fontId="11" fillId="6" borderId="36" xfId="3" applyFill="1" applyBorder="1" applyAlignment="1">
      <alignment horizontal="center"/>
    </xf>
    <xf numFmtId="0" fontId="11" fillId="0" borderId="38" xfId="2" applyBorder="1" applyAlignment="1">
      <alignment wrapText="1"/>
    </xf>
    <xf numFmtId="0" fontId="11" fillId="0" borderId="39" xfId="2" applyBorder="1" applyAlignment="1">
      <alignment wrapText="1"/>
    </xf>
    <xf numFmtId="0" fontId="11" fillId="5" borderId="21" xfId="2" applyFill="1" applyBorder="1"/>
    <xf numFmtId="0" fontId="11" fillId="0" borderId="42" xfId="2" applyBorder="1" applyAlignment="1">
      <alignment wrapText="1"/>
    </xf>
    <xf numFmtId="0" fontId="11" fillId="0" borderId="38" xfId="2" applyBorder="1" applyAlignment="1">
      <alignment vertical="top" wrapText="1"/>
    </xf>
    <xf numFmtId="0" fontId="11" fillId="5" borderId="21" xfId="2" applyFill="1" applyBorder="1" applyAlignment="1">
      <alignment vertical="top"/>
    </xf>
    <xf numFmtId="0" fontId="46" fillId="0" borderId="2" xfId="2" applyFont="1" applyBorder="1" applyAlignment="1">
      <alignment horizontal="center" vertical="center" wrapText="1"/>
    </xf>
    <xf numFmtId="0" fontId="11" fillId="0" borderId="2" xfId="2" applyBorder="1" applyAlignment="1">
      <alignment vertical="top" wrapText="1"/>
    </xf>
    <xf numFmtId="0" fontId="11" fillId="0" borderId="42" xfId="2" applyBorder="1" applyAlignment="1">
      <alignment vertical="top" wrapText="1"/>
    </xf>
    <xf numFmtId="0" fontId="42" fillId="0" borderId="0" xfId="0" applyFont="1"/>
    <xf numFmtId="0" fontId="38" fillId="0" borderId="44" xfId="2" applyFont="1" applyBorder="1" applyAlignment="1">
      <alignment vertical="center" shrinkToFit="1"/>
    </xf>
    <xf numFmtId="0" fontId="38" fillId="0" borderId="45" xfId="2" applyFont="1" applyBorder="1" applyAlignment="1">
      <alignment vertical="center" shrinkToFit="1"/>
    </xf>
    <xf numFmtId="0" fontId="13" fillId="0" borderId="47" xfId="3" applyFont="1" applyBorder="1" applyAlignment="1" applyProtection="1">
      <alignment vertical="center" shrinkToFit="1"/>
      <protection locked="0"/>
    </xf>
    <xf numFmtId="5" fontId="20" fillId="0" borderId="48" xfId="15" applyNumberFormat="1" applyFont="1" applyBorder="1">
      <alignment vertical="center"/>
    </xf>
    <xf numFmtId="0" fontId="43" fillId="0" borderId="20" xfId="15" applyFont="1" applyBorder="1" applyProtection="1">
      <alignment vertical="center"/>
      <protection locked="0"/>
    </xf>
    <xf numFmtId="0" fontId="38" fillId="0" borderId="52" xfId="2" applyFont="1" applyBorder="1" applyAlignment="1">
      <alignment vertical="center" shrinkToFit="1"/>
    </xf>
    <xf numFmtId="0" fontId="38" fillId="0" borderId="10" xfId="2" applyFont="1" applyBorder="1" applyAlignment="1">
      <alignment vertical="center" shrinkToFit="1"/>
    </xf>
    <xf numFmtId="5" fontId="20" fillId="0" borderId="53" xfId="4" applyNumberFormat="1" applyFont="1" applyBorder="1">
      <alignment vertical="center"/>
    </xf>
    <xf numFmtId="0" fontId="22" fillId="0" borderId="13" xfId="2" applyFont="1" applyBorder="1" applyAlignment="1">
      <alignment horizontal="center" vertical="center" shrinkToFit="1"/>
    </xf>
    <xf numFmtId="0" fontId="20" fillId="0" borderId="54" xfId="4" applyFont="1" applyBorder="1" applyAlignment="1" applyProtection="1">
      <alignment horizontal="center" vertical="center"/>
      <protection locked="0"/>
    </xf>
    <xf numFmtId="0" fontId="20" fillId="0" borderId="55" xfId="4" applyFont="1" applyBorder="1" applyAlignment="1" applyProtection="1">
      <alignment horizontal="center" vertical="center"/>
      <protection locked="0"/>
    </xf>
    <xf numFmtId="0" fontId="20" fillId="0" borderId="56" xfId="4" applyFont="1" applyBorder="1" applyAlignment="1" applyProtection="1">
      <alignment horizontal="center" vertical="center"/>
      <protection locked="0"/>
    </xf>
    <xf numFmtId="0" fontId="11" fillId="0" borderId="2" xfId="2" applyBorder="1" applyAlignment="1">
      <alignment horizontal="center" vertical="center"/>
    </xf>
    <xf numFmtId="0" fontId="11" fillId="0" borderId="57" xfId="18" applyBorder="1" applyAlignment="1">
      <alignment wrapText="1"/>
    </xf>
    <xf numFmtId="0" fontId="11" fillId="0" borderId="58" xfId="18" applyBorder="1" applyAlignment="1">
      <alignment wrapText="1"/>
    </xf>
    <xf numFmtId="0" fontId="11" fillId="0" borderId="59" xfId="18" applyBorder="1" applyAlignment="1">
      <alignment wrapText="1"/>
    </xf>
    <xf numFmtId="0" fontId="14" fillId="0" borderId="0" xfId="11" applyFont="1" applyAlignment="1">
      <alignment horizontal="center" vertical="center"/>
    </xf>
    <xf numFmtId="0" fontId="11" fillId="0" borderId="51" xfId="14" applyBorder="1" applyAlignment="1">
      <alignment wrapText="1"/>
    </xf>
    <xf numFmtId="0" fontId="21" fillId="0" borderId="61" xfId="2" applyFont="1" applyBorder="1" applyAlignment="1">
      <alignment horizontal="right" wrapText="1"/>
    </xf>
    <xf numFmtId="0" fontId="24" fillId="0" borderId="61" xfId="2" applyFont="1" applyBorder="1" applyAlignment="1">
      <alignment wrapText="1"/>
    </xf>
    <xf numFmtId="0" fontId="21" fillId="0" borderId="61" xfId="2" applyFont="1" applyBorder="1" applyAlignment="1">
      <alignment wrapText="1"/>
    </xf>
    <xf numFmtId="178" fontId="38" fillId="0" borderId="61" xfId="2" applyNumberFormat="1" applyFont="1" applyBorder="1" applyAlignment="1">
      <alignment horizontal="right" wrapText="1"/>
    </xf>
    <xf numFmtId="38" fontId="11" fillId="0" borderId="61" xfId="13" applyFont="1" applyBorder="1" applyAlignment="1">
      <alignment horizontal="center" wrapText="1"/>
    </xf>
    <xf numFmtId="38" fontId="11" fillId="0" borderId="61" xfId="13" applyFont="1" applyBorder="1" applyAlignment="1">
      <alignment horizontal="right" wrapText="1"/>
    </xf>
    <xf numFmtId="0" fontId="21" fillId="0" borderId="60" xfId="2" applyFont="1" applyBorder="1" applyAlignment="1">
      <alignment horizontal="right" wrapText="1"/>
    </xf>
    <xf numFmtId="0" fontId="24" fillId="0" borderId="60" xfId="2" applyFont="1" applyBorder="1" applyAlignment="1">
      <alignment wrapText="1"/>
    </xf>
    <xf numFmtId="0" fontId="21" fillId="0" borderId="60" xfId="2" applyFont="1" applyBorder="1" applyAlignment="1">
      <alignment wrapText="1"/>
    </xf>
    <xf numFmtId="0" fontId="38" fillId="0" borderId="60" xfId="2" applyFont="1" applyBorder="1" applyAlignment="1">
      <alignment shrinkToFit="1"/>
    </xf>
    <xf numFmtId="178" fontId="38" fillId="0" borderId="60" xfId="2" applyNumberFormat="1" applyFont="1" applyBorder="1" applyAlignment="1">
      <alignment horizontal="right" wrapText="1"/>
    </xf>
    <xf numFmtId="38" fontId="11" fillId="0" borderId="60" xfId="13" applyFont="1" applyBorder="1" applyAlignment="1">
      <alignment horizontal="center" wrapText="1"/>
    </xf>
    <xf numFmtId="38" fontId="11" fillId="0" borderId="60" xfId="13" applyFont="1" applyBorder="1" applyAlignment="1">
      <alignment horizontal="right" wrapText="1"/>
    </xf>
    <xf numFmtId="38" fontId="11" fillId="0" borderId="60" xfId="13" applyFont="1" applyBorder="1" applyAlignment="1"/>
    <xf numFmtId="0" fontId="19" fillId="0" borderId="60" xfId="11" applyFont="1" applyBorder="1" applyAlignment="1"/>
    <xf numFmtId="0" fontId="14" fillId="0" borderId="60" xfId="11" applyFont="1" applyBorder="1" applyAlignment="1">
      <alignment wrapText="1"/>
    </xf>
    <xf numFmtId="0" fontId="16" fillId="0" borderId="60" xfId="11" applyFont="1" applyBorder="1" applyAlignment="1"/>
    <xf numFmtId="0" fontId="16" fillId="0" borderId="60" xfId="11" applyFont="1" applyBorder="1" applyAlignment="1">
      <alignment horizontal="center"/>
    </xf>
    <xf numFmtId="3" fontId="16" fillId="0" borderId="60" xfId="11" applyNumberFormat="1" applyFont="1" applyBorder="1" applyAlignment="1"/>
    <xf numFmtId="0" fontId="22" fillId="0" borderId="6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16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1" fillId="0" borderId="6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6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19" fillId="0" borderId="0" xfId="15" applyFont="1" applyAlignment="1">
      <alignment horizontal="center" vertical="center"/>
    </xf>
    <xf numFmtId="178" fontId="38" fillId="0" borderId="60" xfId="11" applyNumberFormat="1" applyFont="1" applyBorder="1" applyAlignment="1"/>
    <xf numFmtId="0" fontId="38" fillId="0" borderId="19" xfId="3" applyFont="1" applyBorder="1" applyAlignment="1">
      <alignment horizontal="right" wrapText="1"/>
    </xf>
    <xf numFmtId="0" fontId="38" fillId="0" borderId="61" xfId="2" applyFont="1" applyBorder="1" applyAlignment="1">
      <alignment horizontal="right" wrapText="1"/>
    </xf>
    <xf numFmtId="0" fontId="38" fillId="0" borderId="60" xfId="2" applyFont="1" applyBorder="1" applyAlignment="1">
      <alignment horizontal="right" wrapText="1"/>
    </xf>
    <xf numFmtId="0" fontId="13" fillId="0" borderId="60" xfId="11" applyFont="1" applyBorder="1" applyAlignment="1"/>
    <xf numFmtId="0" fontId="38" fillId="0" borderId="45" xfId="3" applyFont="1" applyBorder="1" applyAlignment="1">
      <alignment vertical="center" shrinkToFit="1"/>
    </xf>
    <xf numFmtId="0" fontId="38" fillId="0" borderId="45" xfId="11" applyFont="1" applyBorder="1" applyAlignment="1">
      <alignment vertical="center" shrinkToFit="1"/>
    </xf>
    <xf numFmtId="0" fontId="38" fillId="0" borderId="46" xfId="11" applyFont="1" applyBorder="1" applyAlignment="1">
      <alignment vertical="center" shrinkToFit="1"/>
    </xf>
    <xf numFmtId="0" fontId="38" fillId="0" borderId="19" xfId="3" applyFont="1" applyBorder="1" applyAlignment="1">
      <alignment shrinkToFit="1"/>
    </xf>
    <xf numFmtId="0" fontId="38" fillId="0" borderId="61" xfId="2" applyFont="1" applyBorder="1" applyAlignment="1">
      <alignment shrinkToFit="1"/>
    </xf>
    <xf numFmtId="0" fontId="38" fillId="0" borderId="60" xfId="11" applyFont="1" applyBorder="1" applyAlignment="1">
      <alignment shrinkToFit="1"/>
    </xf>
    <xf numFmtId="0" fontId="11" fillId="0" borderId="62" xfId="16" applyBorder="1" applyAlignment="1">
      <alignment wrapText="1"/>
    </xf>
    <xf numFmtId="5" fontId="20" fillId="0" borderId="63" xfId="15" applyNumberFormat="1" applyFont="1" applyBorder="1">
      <alignment vertical="center"/>
    </xf>
    <xf numFmtId="0" fontId="43" fillId="0" borderId="64" xfId="15" applyFont="1" applyBorder="1" applyProtection="1">
      <alignment vertical="center"/>
      <protection locked="0"/>
    </xf>
    <xf numFmtId="0" fontId="11" fillId="0" borderId="65" xfId="16" applyBorder="1" applyAlignment="1">
      <alignment wrapText="1"/>
    </xf>
    <xf numFmtId="0" fontId="13" fillId="0" borderId="2" xfId="2" applyFont="1" applyBorder="1" applyAlignment="1">
      <alignment horizontal="center" vertical="center" shrinkToFit="1"/>
    </xf>
    <xf numFmtId="0" fontId="38" fillId="0" borderId="10" xfId="3" applyFont="1" applyBorder="1" applyAlignment="1">
      <alignment vertical="center" shrinkToFit="1"/>
    </xf>
    <xf numFmtId="0" fontId="38" fillId="0" borderId="10" xfId="11" applyFont="1" applyBorder="1" applyAlignment="1">
      <alignment vertical="center" shrinkToFit="1"/>
    </xf>
    <xf numFmtId="0" fontId="38" fillId="0" borderId="11" xfId="11" applyFont="1" applyBorder="1" applyAlignment="1">
      <alignment vertical="center" shrinkToFit="1"/>
    </xf>
    <xf numFmtId="0" fontId="32" fillId="0" borderId="0" xfId="3" applyFont="1" applyAlignment="1">
      <alignment horizontal="left" vertical="center" indent="2" shrinkToFit="1"/>
    </xf>
    <xf numFmtId="0" fontId="32" fillId="0" borderId="0" xfId="3" applyFont="1" applyAlignment="1">
      <alignment horizontal="left" vertical="center" indent="1" shrinkToFit="1"/>
    </xf>
    <xf numFmtId="0" fontId="32" fillId="0" borderId="49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/>
    </xf>
    <xf numFmtId="0" fontId="32" fillId="0" borderId="4" xfId="3" applyFont="1" applyBorder="1" applyAlignment="1">
      <alignment vertical="center" wrapText="1" shrinkToFit="1"/>
    </xf>
    <xf numFmtId="0" fontId="32" fillId="0" borderId="4" xfId="11" applyFont="1" applyBorder="1" applyAlignment="1">
      <alignment vertical="center" wrapText="1" shrinkToFit="1"/>
    </xf>
    <xf numFmtId="0" fontId="38" fillId="0" borderId="4" xfId="11" applyFont="1" applyBorder="1" applyAlignment="1">
      <alignment vertical="center" wrapText="1" shrinkToFit="1"/>
    </xf>
    <xf numFmtId="0" fontId="38" fillId="0" borderId="6" xfId="11" applyFont="1" applyBorder="1" applyAlignment="1">
      <alignment vertical="center" wrapText="1" shrinkToFit="1"/>
    </xf>
    <xf numFmtId="0" fontId="38" fillId="0" borderId="5" xfId="11" applyFont="1" applyBorder="1" applyAlignment="1">
      <alignment vertical="center" wrapText="1" shrinkToFit="1"/>
    </xf>
    <xf numFmtId="0" fontId="37" fillId="0" borderId="45" xfId="2" applyFont="1" applyBorder="1" applyAlignment="1">
      <alignment vertical="center" shrinkToFit="1"/>
    </xf>
    <xf numFmtId="0" fontId="27" fillId="0" borderId="0" xfId="15" applyFont="1" applyProtection="1">
      <alignment vertical="center"/>
      <protection locked="0"/>
    </xf>
    <xf numFmtId="0" fontId="25" fillId="0" borderId="49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left" vertical="center" wrapText="1" indent="4"/>
      <protection locked="0"/>
    </xf>
    <xf numFmtId="0" fontId="25" fillId="0" borderId="4" xfId="3" applyFont="1" applyBorder="1" applyAlignment="1" applyProtection="1">
      <alignment vertical="center" wrapText="1"/>
      <protection locked="0"/>
    </xf>
    <xf numFmtId="0" fontId="25" fillId="0" borderId="16" xfId="3" applyFont="1" applyBorder="1" applyAlignment="1" applyProtection="1">
      <alignment vertical="center" wrapText="1"/>
      <protection locked="0"/>
    </xf>
    <xf numFmtId="0" fontId="27" fillId="0" borderId="12" xfId="15" applyFont="1" applyBorder="1" applyProtection="1">
      <alignment vertical="center"/>
      <protection locked="0"/>
    </xf>
    <xf numFmtId="0" fontId="25" fillId="0" borderId="50" xfId="3" applyFont="1" applyBorder="1" applyAlignment="1" applyProtection="1">
      <alignment vertical="center" wrapText="1"/>
      <protection locked="0"/>
    </xf>
    <xf numFmtId="0" fontId="47" fillId="0" borderId="2" xfId="2" applyFont="1" applyBorder="1" applyAlignment="1" applyProtection="1">
      <alignment horizontal="center" vertical="center" wrapText="1" shrinkToFit="1"/>
      <protection locked="0"/>
    </xf>
    <xf numFmtId="0" fontId="37" fillId="0" borderId="10" xfId="2" applyFont="1" applyBorder="1" applyAlignment="1">
      <alignment vertical="center" shrinkToFit="1"/>
    </xf>
    <xf numFmtId="0" fontId="49" fillId="0" borderId="0" xfId="4" applyFont="1" applyAlignment="1">
      <alignment horizontal="right" vertical="center"/>
    </xf>
    <xf numFmtId="0" fontId="50" fillId="0" borderId="0" xfId="4" applyFont="1">
      <alignment vertical="center"/>
    </xf>
    <xf numFmtId="0" fontId="49" fillId="0" borderId="0" xfId="4" applyFont="1" applyAlignment="1">
      <alignment horizontal="center" vertical="center"/>
    </xf>
    <xf numFmtId="0" fontId="49" fillId="0" borderId="0" xfId="15" applyFont="1" applyAlignment="1">
      <alignment horizontal="right" vertical="center"/>
    </xf>
    <xf numFmtId="0" fontId="50" fillId="0" borderId="0" xfId="15" applyFont="1">
      <alignment vertical="center"/>
    </xf>
    <xf numFmtId="0" fontId="53" fillId="0" borderId="0" xfId="0" applyFont="1" applyAlignment="1">
      <alignment horizontal="center" vertical="center"/>
    </xf>
    <xf numFmtId="0" fontId="50" fillId="0" borderId="0" xfId="11" applyFont="1" applyAlignment="1">
      <alignment wrapText="1"/>
    </xf>
    <xf numFmtId="0" fontId="14" fillId="0" borderId="0" xfId="21" applyFont="1">
      <alignment vertical="center"/>
    </xf>
    <xf numFmtId="0" fontId="32" fillId="0" borderId="0" xfId="4" applyFont="1" applyAlignment="1">
      <alignment horizontal="left" vertical="center"/>
    </xf>
    <xf numFmtId="55" fontId="29" fillId="0" borderId="0" xfId="4" applyNumberFormat="1" applyFont="1" applyAlignment="1" applyProtection="1">
      <alignment horizontal="center" vertical="center" shrinkToFit="1"/>
      <protection locked="0"/>
    </xf>
    <xf numFmtId="0" fontId="56" fillId="0" borderId="0" xfId="15" applyFont="1" applyAlignment="1">
      <alignment horizontal="right" vertical="center"/>
    </xf>
    <xf numFmtId="55" fontId="29" fillId="0" borderId="1" xfId="15" applyNumberFormat="1" applyFont="1" applyBorder="1" applyAlignment="1" applyProtection="1">
      <alignment horizontal="left" vertical="center" shrinkToFit="1"/>
      <protection locked="0"/>
    </xf>
    <xf numFmtId="0" fontId="27" fillId="0" borderId="0" xfId="4" applyFont="1" applyAlignment="1">
      <alignment horizontal="left" vertical="center"/>
    </xf>
    <xf numFmtId="0" fontId="27" fillId="0" borderId="0" xfId="15" applyFont="1" applyAlignment="1">
      <alignment horizontal="left" vertical="center"/>
    </xf>
    <xf numFmtId="0" fontId="51" fillId="0" borderId="0" xfId="15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55" fontId="40" fillId="0" borderId="0" xfId="15" applyNumberFormat="1" applyFont="1" applyAlignment="1">
      <alignment horizontal="left" wrapText="1"/>
    </xf>
    <xf numFmtId="0" fontId="41" fillId="0" borderId="0" xfId="0" applyFont="1" applyAlignment="1">
      <alignment horizontal="left"/>
    </xf>
    <xf numFmtId="0" fontId="36" fillId="0" borderId="0" xfId="17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55" fontId="56" fillId="0" borderId="66" xfId="15" applyNumberFormat="1" applyFont="1" applyBorder="1" applyAlignment="1" applyProtection="1">
      <alignment horizontal="left" vertical="center" wrapText="1" shrinkToFit="1"/>
      <protection locked="0"/>
    </xf>
    <xf numFmtId="55" fontId="56" fillId="0" borderId="0" xfId="15" applyNumberFormat="1" applyFont="1" applyAlignment="1" applyProtection="1">
      <alignment horizontal="left" vertical="center" wrapText="1" shrinkToFit="1"/>
      <protection locked="0"/>
    </xf>
    <xf numFmtId="0" fontId="14" fillId="0" borderId="0" xfId="17" applyFont="1" applyAlignment="1" applyProtection="1">
      <alignment horizontal="left" vertical="center" wrapText="1" shrinkToFit="1"/>
      <protection locked="0"/>
    </xf>
    <xf numFmtId="0" fontId="14" fillId="0" borderId="0" xfId="17" applyFont="1" applyAlignment="1" applyProtection="1">
      <alignment horizontal="left" vertical="center" shrinkToFit="1"/>
      <protection locked="0"/>
    </xf>
    <xf numFmtId="0" fontId="11" fillId="0" borderId="37" xfId="3" applyBorder="1" applyAlignment="1">
      <alignment horizontal="center" vertical="top" textRotation="255" indent="2"/>
    </xf>
    <xf numFmtId="0" fontId="0" fillId="0" borderId="40" xfId="0" applyBorder="1" applyAlignment="1">
      <alignment horizontal="center" vertical="top" textRotation="255" indent="2"/>
    </xf>
    <xf numFmtId="0" fontId="0" fillId="0" borderId="43" xfId="0" applyBorder="1" applyAlignment="1">
      <alignment horizontal="center" vertical="top" textRotation="255" indent="2"/>
    </xf>
    <xf numFmtId="0" fontId="45" fillId="0" borderId="13" xfId="3" applyFont="1" applyBorder="1" applyAlignment="1">
      <alignment horizontal="center" vertical="top" textRotation="255" indent="2"/>
    </xf>
    <xf numFmtId="0" fontId="42" fillId="0" borderId="36" xfId="0" applyFont="1" applyBorder="1" applyAlignment="1">
      <alignment horizontal="center" vertical="top" textRotation="255" indent="2"/>
    </xf>
    <xf numFmtId="0" fontId="42" fillId="0" borderId="41" xfId="0" applyFont="1" applyBorder="1" applyAlignment="1">
      <alignment horizontal="center" vertical="top" textRotation="255" indent="2"/>
    </xf>
    <xf numFmtId="0" fontId="42" fillId="0" borderId="20" xfId="0" applyFont="1" applyBorder="1"/>
    <xf numFmtId="0" fontId="45" fillId="0" borderId="22" xfId="3" applyFont="1" applyBorder="1" applyAlignment="1">
      <alignment horizontal="center" vertical="top" textRotation="255" indent="2"/>
    </xf>
    <xf numFmtId="0" fontId="42" fillId="0" borderId="24" xfId="0" applyFont="1" applyBorder="1" applyAlignment="1">
      <alignment horizontal="center" vertical="top" textRotation="255" indent="2"/>
    </xf>
    <xf numFmtId="0" fontId="42" fillId="0" borderId="29" xfId="0" applyFont="1" applyBorder="1" applyAlignment="1">
      <alignment horizontal="center" vertical="top" textRotation="255" indent="2"/>
    </xf>
    <xf numFmtId="0" fontId="0" fillId="0" borderId="0" xfId="0"/>
    <xf numFmtId="0" fontId="11" fillId="0" borderId="25" xfId="3" applyBorder="1" applyAlignment="1">
      <alignment horizontal="center" vertical="top" textRotation="255" indent="2"/>
    </xf>
    <xf numFmtId="0" fontId="0" fillId="0" borderId="27" xfId="0" applyBorder="1" applyAlignment="1">
      <alignment horizontal="center" vertical="top" textRotation="255" indent="2"/>
    </xf>
    <xf numFmtId="0" fontId="0" fillId="0" borderId="32" xfId="0" applyBorder="1" applyAlignment="1">
      <alignment horizontal="center" vertical="top" textRotation="255" indent="2"/>
    </xf>
    <xf numFmtId="0" fontId="0" fillId="0" borderId="20" xfId="0" applyBorder="1"/>
    <xf numFmtId="0" fontId="0" fillId="0" borderId="24" xfId="0" applyBorder="1" applyAlignment="1">
      <alignment horizontal="center" vertical="top" textRotation="255" indent="2"/>
    </xf>
    <xf numFmtId="0" fontId="0" fillId="0" borderId="29" xfId="0" applyBorder="1" applyAlignment="1">
      <alignment horizontal="center" vertical="top" textRotation="255" indent="2"/>
    </xf>
    <xf numFmtId="0" fontId="46" fillId="0" borderId="13" xfId="2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4" fillId="0" borderId="13" xfId="2" applyFont="1" applyBorder="1" applyAlignment="1">
      <alignment horizontal="center" vertical="center" wrapText="1"/>
    </xf>
    <xf numFmtId="0" fontId="11" fillId="0" borderId="57" xfId="18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49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55" fontId="29" fillId="0" borderId="0" xfId="4" applyNumberFormat="1" applyFont="1" applyAlignment="1">
      <alignment horizontal="left" vertical="center" shrinkToFit="1"/>
    </xf>
    <xf numFmtId="0" fontId="0" fillId="0" borderId="0" xfId="0" applyAlignment="1">
      <alignment vertical="center"/>
    </xf>
    <xf numFmtId="0" fontId="54" fillId="0" borderId="0" xfId="0" applyFont="1" applyAlignment="1">
      <alignment horizontal="center" vertical="center"/>
    </xf>
  </cellXfs>
  <cellStyles count="25">
    <cellStyle name="桁区切り" xfId="13" builtinId="6"/>
    <cellStyle name="桁区切り 2" xfId="12" xr:uid="{371EE3FF-0793-4B18-A6E9-0EDC4F9015A1}"/>
    <cellStyle name="桁区切り 2 2" xfId="23" xr:uid="{981C073A-6A03-4EAA-8E08-C8F87223E686}"/>
    <cellStyle name="桁区切り 3" xfId="22" xr:uid="{67E6AEAD-258B-4B1F-8253-21524F6D93B4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2 3" xfId="17" xr:uid="{352BEE68-ABC0-4C41-ADD8-E826166F00F5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5" xr:uid="{7B7F3B2A-3153-4506-B593-D14B9FD23292}"/>
    <cellStyle name="標準 2 2 7" xfId="21" xr:uid="{BFE7034E-53C0-4C92-AF68-A9BB8BEDAD48}"/>
    <cellStyle name="標準 2 3" xfId="7" xr:uid="{B4CACE1C-63E1-44DF-97C6-5E6ABD7C9F71}"/>
    <cellStyle name="標準 2 4" xfId="20" xr:uid="{8ABA5EEE-549E-4241-BFD7-89A3114E188A}"/>
    <cellStyle name="標準 3" xfId="24" xr:uid="{25A45242-A456-4D60-992B-FF56003C0CF5}"/>
    <cellStyle name="標準 4" xfId="19" xr:uid="{7FF43A7D-4166-4520-AC5A-E514ABFF17DE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公共図書館価格表" xfId="14" xr:uid="{42C7E146-5ECE-4CD0-8E2C-DFEC712DC9BF}"/>
    <cellStyle name="標準_注文書" xfId="16" xr:uid="{78199196-EC2B-407E-B6D1-A9003FE0316E}"/>
    <cellStyle name="標準_内容変更詳細" xfId="18" xr:uid="{9AF647CF-F9F9-41CA-A352-4D12D3F1B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12" lockText="1" noThreeD="1"/>
</file>

<file path=xl/ctrlProps/ctrlProp10.xml><?xml version="1.0" encoding="utf-8"?>
<formControlPr xmlns="http://schemas.microsoft.com/office/spreadsheetml/2009/9/main" objectType="CheckBox" fmlaLink="G$21" lockText="1" noThreeD="1"/>
</file>

<file path=xl/ctrlProps/ctrlProp100.xml><?xml version="1.0" encoding="utf-8"?>
<formControlPr xmlns="http://schemas.microsoft.com/office/spreadsheetml/2009/9/main" objectType="CheckBox" fmlaLink="G$56" lockText="1" noThreeD="1"/>
</file>

<file path=xl/ctrlProps/ctrlProp101.xml><?xml version="1.0" encoding="utf-8"?>
<formControlPr xmlns="http://schemas.microsoft.com/office/spreadsheetml/2009/9/main" objectType="CheckBox" fmlaLink="G$64" lockText="1" noThreeD="1"/>
</file>

<file path=xl/ctrlProps/ctrlProp102.xml><?xml version="1.0" encoding="utf-8"?>
<formControlPr xmlns="http://schemas.microsoft.com/office/spreadsheetml/2009/9/main" objectType="CheckBox" fmlaLink="G$56" lockText="1" noThreeD="1"/>
</file>

<file path=xl/ctrlProps/ctrlProp103.xml><?xml version="1.0" encoding="utf-8"?>
<formControlPr xmlns="http://schemas.microsoft.com/office/spreadsheetml/2009/9/main" objectType="CheckBox" fmlaLink="G$56" lockText="1" noThreeD="1"/>
</file>

<file path=xl/ctrlProps/ctrlProp104.xml><?xml version="1.0" encoding="utf-8"?>
<formControlPr xmlns="http://schemas.microsoft.com/office/spreadsheetml/2009/9/main" objectType="CheckBox" fmlaLink="G$65" lockText="1" noThreeD="1"/>
</file>

<file path=xl/ctrlProps/ctrlProp105.xml><?xml version="1.0" encoding="utf-8"?>
<formControlPr xmlns="http://schemas.microsoft.com/office/spreadsheetml/2009/9/main" objectType="CheckBox" fmlaLink="G$56" lockText="1" noThreeD="1"/>
</file>

<file path=xl/ctrlProps/ctrlProp106.xml><?xml version="1.0" encoding="utf-8"?>
<formControlPr xmlns="http://schemas.microsoft.com/office/spreadsheetml/2009/9/main" objectType="CheckBox" fmlaLink="G$56" lockText="1" noThreeD="1"/>
</file>

<file path=xl/ctrlProps/ctrlProp107.xml><?xml version="1.0" encoding="utf-8"?>
<formControlPr xmlns="http://schemas.microsoft.com/office/spreadsheetml/2009/9/main" objectType="CheckBox" fmlaLink="G$66" lockText="1" noThreeD="1"/>
</file>

<file path=xl/ctrlProps/ctrlProp108.xml><?xml version="1.0" encoding="utf-8"?>
<formControlPr xmlns="http://schemas.microsoft.com/office/spreadsheetml/2009/9/main" objectType="CheckBox" fmlaLink="G$56" lockText="1" noThreeD="1"/>
</file>

<file path=xl/ctrlProps/ctrlProp109.xml><?xml version="1.0" encoding="utf-8"?>
<formControlPr xmlns="http://schemas.microsoft.com/office/spreadsheetml/2009/9/main" objectType="CheckBox" fmlaLink="G$56" lockText="1" noThreeD="1"/>
</file>

<file path=xl/ctrlProps/ctrlProp11.xml><?xml version="1.0" encoding="utf-8"?>
<formControlPr xmlns="http://schemas.microsoft.com/office/spreadsheetml/2009/9/main" objectType="CheckBox" fmlaLink="G$22" lockText="1" noThreeD="1"/>
</file>

<file path=xl/ctrlProps/ctrlProp110.xml><?xml version="1.0" encoding="utf-8"?>
<formControlPr xmlns="http://schemas.microsoft.com/office/spreadsheetml/2009/9/main" objectType="CheckBox" fmlaLink="G$67" lockText="1" noThreeD="1"/>
</file>

<file path=xl/ctrlProps/ctrlProp111.xml><?xml version="1.0" encoding="utf-8"?>
<formControlPr xmlns="http://schemas.microsoft.com/office/spreadsheetml/2009/9/main" objectType="CheckBox" fmlaLink="G$56" lockText="1" noThreeD="1"/>
</file>

<file path=xl/ctrlProps/ctrlProp112.xml><?xml version="1.0" encoding="utf-8"?>
<formControlPr xmlns="http://schemas.microsoft.com/office/spreadsheetml/2009/9/main" objectType="CheckBox" fmlaLink="G$56" lockText="1" noThreeD="1"/>
</file>

<file path=xl/ctrlProps/ctrlProp113.xml><?xml version="1.0" encoding="utf-8"?>
<formControlPr xmlns="http://schemas.microsoft.com/office/spreadsheetml/2009/9/main" objectType="CheckBox" fmlaLink="G$68" lockText="1" noThreeD="1"/>
</file>

<file path=xl/ctrlProps/ctrlProp114.xml><?xml version="1.0" encoding="utf-8"?>
<formControlPr xmlns="http://schemas.microsoft.com/office/spreadsheetml/2009/9/main" objectType="CheckBox" fmlaLink="G$56" lockText="1" noThreeD="1"/>
</file>

<file path=xl/ctrlProps/ctrlProp115.xml><?xml version="1.0" encoding="utf-8"?>
<formControlPr xmlns="http://schemas.microsoft.com/office/spreadsheetml/2009/9/main" objectType="CheckBox" fmlaLink="G$56" lockText="1" noThreeD="1"/>
</file>

<file path=xl/ctrlProps/ctrlProp116.xml><?xml version="1.0" encoding="utf-8"?>
<formControlPr xmlns="http://schemas.microsoft.com/office/spreadsheetml/2009/9/main" objectType="CheckBox" fmlaLink="G$69" lockText="1" noThreeD="1"/>
</file>

<file path=xl/ctrlProps/ctrlProp117.xml><?xml version="1.0" encoding="utf-8"?>
<formControlPr xmlns="http://schemas.microsoft.com/office/spreadsheetml/2009/9/main" objectType="CheckBox" fmlaLink="G$56" lockText="1" noThreeD="1"/>
</file>

<file path=xl/ctrlProps/ctrlProp118.xml><?xml version="1.0" encoding="utf-8"?>
<formControlPr xmlns="http://schemas.microsoft.com/office/spreadsheetml/2009/9/main" objectType="CheckBox" fmlaLink="G$56" lockText="1" noThreeD="1"/>
</file>

<file path=xl/ctrlProps/ctrlProp119.xml><?xml version="1.0" encoding="utf-8"?>
<formControlPr xmlns="http://schemas.microsoft.com/office/spreadsheetml/2009/9/main" objectType="CheckBox" fmlaLink="G$70" lockText="1" noThreeD="1"/>
</file>

<file path=xl/ctrlProps/ctrlProp12.xml><?xml version="1.0" encoding="utf-8"?>
<formControlPr xmlns="http://schemas.microsoft.com/office/spreadsheetml/2009/9/main" objectType="CheckBox" fmlaLink="G$23" lockText="1" noThreeD="1"/>
</file>

<file path=xl/ctrlProps/ctrlProp120.xml><?xml version="1.0" encoding="utf-8"?>
<formControlPr xmlns="http://schemas.microsoft.com/office/spreadsheetml/2009/9/main" objectType="CheckBox" fmlaLink="G$56" lockText="1" noThreeD="1"/>
</file>

<file path=xl/ctrlProps/ctrlProp121.xml><?xml version="1.0" encoding="utf-8"?>
<formControlPr xmlns="http://schemas.microsoft.com/office/spreadsheetml/2009/9/main" objectType="CheckBox" fmlaLink="G$56" lockText="1" noThreeD="1"/>
</file>

<file path=xl/ctrlProps/ctrlProp122.xml><?xml version="1.0" encoding="utf-8"?>
<formControlPr xmlns="http://schemas.microsoft.com/office/spreadsheetml/2009/9/main" objectType="CheckBox" fmlaLink="G$71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G$24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5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8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G$29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G$30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G$31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G$32" lockText="1" noThreeD="1"/>
</file>

<file path=xl/ctrlProps/ctrlProp2.xml><?xml version="1.0" encoding="utf-8"?>
<formControlPr xmlns="http://schemas.microsoft.com/office/spreadsheetml/2009/9/main" objectType="CheckBox" fmlaLink="G$13" lockText="1" noThreeD="1"/>
</file>

<file path=xl/ctrlProps/ctrlProp20.xml><?xml version="1.0" encoding="utf-8"?>
<formControlPr xmlns="http://schemas.microsoft.com/office/spreadsheetml/2009/9/main" objectType="CheckBox" fmlaLink="G$33" lockText="1" noThreeD="1"/>
</file>

<file path=xl/ctrlProps/ctrlProp21.xml><?xml version="1.0" encoding="utf-8"?>
<formControlPr xmlns="http://schemas.microsoft.com/office/spreadsheetml/2009/9/main" objectType="CheckBox" fmlaLink="G$34" lockText="1" noThreeD="1"/>
</file>

<file path=xl/ctrlProps/ctrlProp22.xml><?xml version="1.0" encoding="utf-8"?>
<formControlPr xmlns="http://schemas.microsoft.com/office/spreadsheetml/2009/9/main" objectType="CheckBox" fmlaLink="G$38" lockText="1" noThreeD="1"/>
</file>

<file path=xl/ctrlProps/ctrlProp23.xml><?xml version="1.0" encoding="utf-8"?>
<formControlPr xmlns="http://schemas.microsoft.com/office/spreadsheetml/2009/9/main" objectType="CheckBox" fmlaLink="G$35" lockText="1" noThreeD="1"/>
</file>

<file path=xl/ctrlProps/ctrlProp24.xml><?xml version="1.0" encoding="utf-8"?>
<formControlPr xmlns="http://schemas.microsoft.com/office/spreadsheetml/2009/9/main" objectType="CheckBox" fmlaLink="G$36" lockText="1" noThreeD="1"/>
</file>

<file path=xl/ctrlProps/ctrlProp25.xml><?xml version="1.0" encoding="utf-8"?>
<formControlPr xmlns="http://schemas.microsoft.com/office/spreadsheetml/2009/9/main" objectType="CheckBox" fmlaLink="G$37" lockText="1" noThreeD="1"/>
</file>

<file path=xl/ctrlProps/ctrlProp26.xml><?xml version="1.0" encoding="utf-8"?>
<formControlPr xmlns="http://schemas.microsoft.com/office/spreadsheetml/2009/9/main" objectType="CheckBox" fmlaLink="G$42" lockText="1" noThreeD="1"/>
</file>

<file path=xl/ctrlProps/ctrlProp27.xml><?xml version="1.0" encoding="utf-8"?>
<formControlPr xmlns="http://schemas.microsoft.com/office/spreadsheetml/2009/9/main" objectType="CheckBox" fmlaLink="G$43" lockText="1" noThreeD="1"/>
</file>

<file path=xl/ctrlProps/ctrlProp28.xml><?xml version="1.0" encoding="utf-8"?>
<formControlPr xmlns="http://schemas.microsoft.com/office/spreadsheetml/2009/9/main" objectType="CheckBox" fmlaLink="G$39" lockText="1" noThreeD="1"/>
</file>

<file path=xl/ctrlProps/ctrlProp29.xml><?xml version="1.0" encoding="utf-8"?>
<formControlPr xmlns="http://schemas.microsoft.com/office/spreadsheetml/2009/9/main" objectType="CheckBox" fmlaLink="G$40" lockText="1" noThreeD="1"/>
</file>

<file path=xl/ctrlProps/ctrlProp3.xml><?xml version="1.0" encoding="utf-8"?>
<formControlPr xmlns="http://schemas.microsoft.com/office/spreadsheetml/2009/9/main" objectType="CheckBox" fmlaLink="G$14" lockText="1" noThreeD="1"/>
</file>

<file path=xl/ctrlProps/ctrlProp30.xml><?xml version="1.0" encoding="utf-8"?>
<formControlPr xmlns="http://schemas.microsoft.com/office/spreadsheetml/2009/9/main" objectType="CheckBox" fmlaLink="G$41" lockText="1" noThreeD="1"/>
</file>

<file path=xl/ctrlProps/ctrlProp31.xml><?xml version="1.0" encoding="utf-8"?>
<formControlPr xmlns="http://schemas.microsoft.com/office/spreadsheetml/2009/9/main" objectType="CheckBox" fmlaLink="G$44" lockText="1" noThreeD="1"/>
</file>

<file path=xl/ctrlProps/ctrlProp32.xml><?xml version="1.0" encoding="utf-8"?>
<formControlPr xmlns="http://schemas.microsoft.com/office/spreadsheetml/2009/9/main" objectType="CheckBox" fmlaLink="G$45" lockText="1" noThreeD="1"/>
</file>

<file path=xl/ctrlProps/ctrlProp33.xml><?xml version="1.0" encoding="utf-8"?>
<formControlPr xmlns="http://schemas.microsoft.com/office/spreadsheetml/2009/9/main" objectType="CheckBox" fmlaLink="G$47" lockText="1" noThreeD="1"/>
</file>

<file path=xl/ctrlProps/ctrlProp34.xml><?xml version="1.0" encoding="utf-8"?>
<formControlPr xmlns="http://schemas.microsoft.com/office/spreadsheetml/2009/9/main" objectType="CheckBox" fmlaLink="G$48" lockText="1" noThreeD="1"/>
</file>

<file path=xl/ctrlProps/ctrlProp35.xml><?xml version="1.0" encoding="utf-8"?>
<formControlPr xmlns="http://schemas.microsoft.com/office/spreadsheetml/2009/9/main" objectType="CheckBox" fmlaLink="G$49" lockText="1" noThreeD="1"/>
</file>

<file path=xl/ctrlProps/ctrlProp36.xml><?xml version="1.0" encoding="utf-8"?>
<formControlPr xmlns="http://schemas.microsoft.com/office/spreadsheetml/2009/9/main" objectType="CheckBox" fmlaLink="G$50" lockText="1" noThreeD="1"/>
</file>

<file path=xl/ctrlProps/ctrlProp37.xml><?xml version="1.0" encoding="utf-8"?>
<formControlPr xmlns="http://schemas.microsoft.com/office/spreadsheetml/2009/9/main" objectType="CheckBox" fmlaLink="G$51" lockText="1" noThreeD="1"/>
</file>

<file path=xl/ctrlProps/ctrlProp38.xml><?xml version="1.0" encoding="utf-8"?>
<formControlPr xmlns="http://schemas.microsoft.com/office/spreadsheetml/2009/9/main" objectType="CheckBox" fmlaLink="G$52" lockText="1" noThreeD="1"/>
</file>

<file path=xl/ctrlProps/ctrlProp39.xml><?xml version="1.0" encoding="utf-8"?>
<formControlPr xmlns="http://schemas.microsoft.com/office/spreadsheetml/2009/9/main" objectType="CheckBox" fmlaLink="G$53" lockText="1" noThreeD="1"/>
</file>

<file path=xl/ctrlProps/ctrlProp4.xml><?xml version="1.0" encoding="utf-8"?>
<formControlPr xmlns="http://schemas.microsoft.com/office/spreadsheetml/2009/9/main" objectType="CheckBox" fmlaLink="G$15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6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G$46" lockText="1" noThreeD="1"/>
</file>

<file path=xl/ctrlProps/ctrlProp56.xml><?xml version="1.0" encoding="utf-8"?>
<formControlPr xmlns="http://schemas.microsoft.com/office/spreadsheetml/2009/9/main" objectType="CheckBox" fmlaLink="G$54" lockText="1" noThreeD="1"/>
</file>

<file path=xl/ctrlProps/ctrlProp57.xml><?xml version="1.0" encoding="utf-8"?>
<formControlPr xmlns="http://schemas.microsoft.com/office/spreadsheetml/2009/9/main" objectType="CheckBox" fmlaLink="G$26" lockText="1" noThreeD="1"/>
</file>

<file path=xl/ctrlProps/ctrlProp58.xml><?xml version="1.0" encoding="utf-8"?>
<formControlPr xmlns="http://schemas.microsoft.com/office/spreadsheetml/2009/9/main" objectType="CheckBox" fmlaLink="G$27" lockText="1" noThreeD="1"/>
</file>

<file path=xl/ctrlProps/ctrlProp59.xml><?xml version="1.0" encoding="utf-8"?>
<formControlPr xmlns="http://schemas.microsoft.com/office/spreadsheetml/2009/9/main" objectType="CheckBox" fmlaLink="G$55" lockText="1" noThreeD="1"/>
</file>

<file path=xl/ctrlProps/ctrlProp6.xml><?xml version="1.0" encoding="utf-8"?>
<formControlPr xmlns="http://schemas.microsoft.com/office/spreadsheetml/2009/9/main" objectType="CheckBox" fmlaLink="G$17" lockText="1" noThreeD="1"/>
</file>

<file path=xl/ctrlProps/ctrlProp60.xml><?xml version="1.0" encoding="utf-8"?>
<formControlPr xmlns="http://schemas.microsoft.com/office/spreadsheetml/2009/9/main" objectType="CheckBox" fmlaLink="G$56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8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G$19" lockText="1" noThreeD="1"/>
</file>

<file path=xl/ctrlProps/ctrlProp80.xml><?xml version="1.0" encoding="utf-8"?>
<formControlPr xmlns="http://schemas.microsoft.com/office/spreadsheetml/2009/9/main" objectType="CheckBox" fmlaLink="G$56" lockText="1" noThreeD="1"/>
</file>

<file path=xl/ctrlProps/ctrlProp81.xml><?xml version="1.0" encoding="utf-8"?>
<formControlPr xmlns="http://schemas.microsoft.com/office/spreadsheetml/2009/9/main" objectType="CheckBox" fmlaLink="G$57" lockText="1" noThreeD="1"/>
</file>

<file path=xl/ctrlProps/ctrlProp82.xml><?xml version="1.0" encoding="utf-8"?>
<formControlPr xmlns="http://schemas.microsoft.com/office/spreadsheetml/2009/9/main" objectType="CheckBox" fmlaLink="G$56" lockText="1" noThreeD="1"/>
</file>

<file path=xl/ctrlProps/ctrlProp83.xml><?xml version="1.0" encoding="utf-8"?>
<formControlPr xmlns="http://schemas.microsoft.com/office/spreadsheetml/2009/9/main" objectType="CheckBox" fmlaLink="G$58" lockText="1" noThreeD="1"/>
</file>

<file path=xl/ctrlProps/ctrlProp84.xml><?xml version="1.0" encoding="utf-8"?>
<formControlPr xmlns="http://schemas.microsoft.com/office/spreadsheetml/2009/9/main" objectType="CheckBox" fmlaLink="G$56" lockText="1" noThreeD="1"/>
</file>

<file path=xl/ctrlProps/ctrlProp85.xml><?xml version="1.0" encoding="utf-8"?>
<formControlPr xmlns="http://schemas.microsoft.com/office/spreadsheetml/2009/9/main" objectType="CheckBox" fmlaLink="G$56" lockText="1" noThreeD="1"/>
</file>

<file path=xl/ctrlProps/ctrlProp86.xml><?xml version="1.0" encoding="utf-8"?>
<formControlPr xmlns="http://schemas.microsoft.com/office/spreadsheetml/2009/9/main" objectType="CheckBox" fmlaLink="G$59" lockText="1" noThreeD="1"/>
</file>

<file path=xl/ctrlProps/ctrlProp87.xml><?xml version="1.0" encoding="utf-8"?>
<formControlPr xmlns="http://schemas.microsoft.com/office/spreadsheetml/2009/9/main" objectType="CheckBox" fmlaLink="G$56" lockText="1" noThreeD="1"/>
</file>

<file path=xl/ctrlProps/ctrlProp88.xml><?xml version="1.0" encoding="utf-8"?>
<formControlPr xmlns="http://schemas.microsoft.com/office/spreadsheetml/2009/9/main" objectType="CheckBox" fmlaLink="G$56" lockText="1" noThreeD="1"/>
</file>

<file path=xl/ctrlProps/ctrlProp89.xml><?xml version="1.0" encoding="utf-8"?>
<formControlPr xmlns="http://schemas.microsoft.com/office/spreadsheetml/2009/9/main" objectType="CheckBox" fmlaLink="G$60" lockText="1" noThreeD="1"/>
</file>

<file path=xl/ctrlProps/ctrlProp9.xml><?xml version="1.0" encoding="utf-8"?>
<formControlPr xmlns="http://schemas.microsoft.com/office/spreadsheetml/2009/9/main" objectType="CheckBox" fmlaLink="G$20" lockText="1" noThreeD="1"/>
</file>

<file path=xl/ctrlProps/ctrlProp90.xml><?xml version="1.0" encoding="utf-8"?>
<formControlPr xmlns="http://schemas.microsoft.com/office/spreadsheetml/2009/9/main" objectType="CheckBox" fmlaLink="G$56" lockText="1" noThreeD="1"/>
</file>

<file path=xl/ctrlProps/ctrlProp91.xml><?xml version="1.0" encoding="utf-8"?>
<formControlPr xmlns="http://schemas.microsoft.com/office/spreadsheetml/2009/9/main" objectType="CheckBox" fmlaLink="G$56" lockText="1" noThreeD="1"/>
</file>

<file path=xl/ctrlProps/ctrlProp92.xml><?xml version="1.0" encoding="utf-8"?>
<formControlPr xmlns="http://schemas.microsoft.com/office/spreadsheetml/2009/9/main" objectType="CheckBox" fmlaLink="G$61" lockText="1" noThreeD="1"/>
</file>

<file path=xl/ctrlProps/ctrlProp93.xml><?xml version="1.0" encoding="utf-8"?>
<formControlPr xmlns="http://schemas.microsoft.com/office/spreadsheetml/2009/9/main" objectType="CheckBox" fmlaLink="G$56" lockText="1" noThreeD="1"/>
</file>

<file path=xl/ctrlProps/ctrlProp94.xml><?xml version="1.0" encoding="utf-8"?>
<formControlPr xmlns="http://schemas.microsoft.com/office/spreadsheetml/2009/9/main" objectType="CheckBox" fmlaLink="G$56" lockText="1" noThreeD="1"/>
</file>

<file path=xl/ctrlProps/ctrlProp95.xml><?xml version="1.0" encoding="utf-8"?>
<formControlPr xmlns="http://schemas.microsoft.com/office/spreadsheetml/2009/9/main" objectType="CheckBox" fmlaLink="G$62" lockText="1" noThreeD="1"/>
</file>

<file path=xl/ctrlProps/ctrlProp96.xml><?xml version="1.0" encoding="utf-8"?>
<formControlPr xmlns="http://schemas.microsoft.com/office/spreadsheetml/2009/9/main" objectType="CheckBox" fmlaLink="G$56" lockText="1" noThreeD="1"/>
</file>

<file path=xl/ctrlProps/ctrlProp97.xml><?xml version="1.0" encoding="utf-8"?>
<formControlPr xmlns="http://schemas.microsoft.com/office/spreadsheetml/2009/9/main" objectType="CheckBox" fmlaLink="G$56" lockText="1" noThreeD="1"/>
</file>

<file path=xl/ctrlProps/ctrlProp98.xml><?xml version="1.0" encoding="utf-8"?>
<formControlPr xmlns="http://schemas.microsoft.com/office/spreadsheetml/2009/9/main" objectType="CheckBox" fmlaLink="G$63" lockText="1" noThreeD="1"/>
</file>

<file path=xl/ctrlProps/ctrlProp99.xml><?xml version="1.0" encoding="utf-8"?>
<formControlPr xmlns="http://schemas.microsoft.com/office/spreadsheetml/2009/9/main" objectType="CheckBox" fmlaLink="G$56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0</xdr:rowOff>
        </xdr:from>
        <xdr:to>
          <xdr:col>5</xdr:col>
          <xdr:colOff>0</xdr:colOff>
          <xdr:row>16</xdr:row>
          <xdr:rowOff>38100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19050</xdr:rowOff>
        </xdr:from>
        <xdr:to>
          <xdr:col>5</xdr:col>
          <xdr:colOff>0</xdr:colOff>
          <xdr:row>35</xdr:row>
          <xdr:rowOff>57150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0</xdr:rowOff>
        </xdr:from>
        <xdr:to>
          <xdr:col>5</xdr:col>
          <xdr:colOff>0</xdr:colOff>
          <xdr:row>36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12</xdr:row>
          <xdr:rowOff>57150</xdr:rowOff>
        </xdr:from>
        <xdr:to>
          <xdr:col>9</xdr:col>
          <xdr:colOff>66675</xdr:colOff>
          <xdr:row>12</xdr:row>
          <xdr:rowOff>304800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57150</xdr:rowOff>
        </xdr:from>
        <xdr:to>
          <xdr:col>9</xdr:col>
          <xdr:colOff>66675</xdr:colOff>
          <xdr:row>11</xdr:row>
          <xdr:rowOff>304800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57150</xdr:rowOff>
        </xdr:from>
        <xdr:to>
          <xdr:col>9</xdr:col>
          <xdr:colOff>66675</xdr:colOff>
          <xdr:row>13</xdr:row>
          <xdr:rowOff>304800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14</xdr:row>
          <xdr:rowOff>57150</xdr:rowOff>
        </xdr:from>
        <xdr:to>
          <xdr:col>9</xdr:col>
          <xdr:colOff>66675</xdr:colOff>
          <xdr:row>14</xdr:row>
          <xdr:rowOff>304800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</xdr:row>
          <xdr:rowOff>57150</xdr:rowOff>
        </xdr:from>
        <xdr:to>
          <xdr:col>9</xdr:col>
          <xdr:colOff>66675</xdr:colOff>
          <xdr:row>15</xdr:row>
          <xdr:rowOff>304800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57150</xdr:rowOff>
        </xdr:from>
        <xdr:to>
          <xdr:col>9</xdr:col>
          <xdr:colOff>66675</xdr:colOff>
          <xdr:row>16</xdr:row>
          <xdr:rowOff>304800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47625</xdr:rowOff>
        </xdr:from>
        <xdr:to>
          <xdr:col>9</xdr:col>
          <xdr:colOff>66675</xdr:colOff>
          <xdr:row>17</xdr:row>
          <xdr:rowOff>295275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57150</xdr:rowOff>
        </xdr:from>
        <xdr:to>
          <xdr:col>9</xdr:col>
          <xdr:colOff>66675</xdr:colOff>
          <xdr:row>22</xdr:row>
          <xdr:rowOff>304800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57150</xdr:rowOff>
        </xdr:from>
        <xdr:to>
          <xdr:col>9</xdr:col>
          <xdr:colOff>66675</xdr:colOff>
          <xdr:row>23</xdr:row>
          <xdr:rowOff>304800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24</xdr:row>
          <xdr:rowOff>57150</xdr:rowOff>
        </xdr:from>
        <xdr:to>
          <xdr:col>9</xdr:col>
          <xdr:colOff>66675</xdr:colOff>
          <xdr:row>24</xdr:row>
          <xdr:rowOff>304800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29</xdr:row>
          <xdr:rowOff>57150</xdr:rowOff>
        </xdr:from>
        <xdr:to>
          <xdr:col>9</xdr:col>
          <xdr:colOff>66675</xdr:colOff>
          <xdr:row>29</xdr:row>
          <xdr:rowOff>304800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36</xdr:row>
          <xdr:rowOff>38100</xdr:rowOff>
        </xdr:from>
        <xdr:to>
          <xdr:col>9</xdr:col>
          <xdr:colOff>66675</xdr:colOff>
          <xdr:row>36</xdr:row>
          <xdr:rowOff>285750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39</xdr:row>
          <xdr:rowOff>57150</xdr:rowOff>
        </xdr:from>
        <xdr:to>
          <xdr:col>9</xdr:col>
          <xdr:colOff>66675</xdr:colOff>
          <xdr:row>39</xdr:row>
          <xdr:rowOff>304800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43</xdr:row>
          <xdr:rowOff>57150</xdr:rowOff>
        </xdr:from>
        <xdr:to>
          <xdr:col>9</xdr:col>
          <xdr:colOff>66675</xdr:colOff>
          <xdr:row>43</xdr:row>
          <xdr:rowOff>304800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44</xdr:row>
          <xdr:rowOff>57150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47625</xdr:rowOff>
        </xdr:from>
        <xdr:to>
          <xdr:col>9</xdr:col>
          <xdr:colOff>66675</xdr:colOff>
          <xdr:row>18</xdr:row>
          <xdr:rowOff>295275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47625</xdr:rowOff>
        </xdr:from>
        <xdr:to>
          <xdr:col>9</xdr:col>
          <xdr:colOff>66675</xdr:colOff>
          <xdr:row>19</xdr:row>
          <xdr:rowOff>295275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25</xdr:row>
          <xdr:rowOff>47625</xdr:rowOff>
        </xdr:from>
        <xdr:to>
          <xdr:col>9</xdr:col>
          <xdr:colOff>66675</xdr:colOff>
          <xdr:row>25</xdr:row>
          <xdr:rowOff>295275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26</xdr:row>
          <xdr:rowOff>47625</xdr:rowOff>
        </xdr:from>
        <xdr:to>
          <xdr:col>9</xdr:col>
          <xdr:colOff>66675</xdr:colOff>
          <xdr:row>26</xdr:row>
          <xdr:rowOff>295275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27</xdr:row>
          <xdr:rowOff>47625</xdr:rowOff>
        </xdr:from>
        <xdr:to>
          <xdr:col>9</xdr:col>
          <xdr:colOff>66675</xdr:colOff>
          <xdr:row>27</xdr:row>
          <xdr:rowOff>295275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41</xdr:row>
          <xdr:rowOff>57150</xdr:rowOff>
        </xdr:from>
        <xdr:to>
          <xdr:col>9</xdr:col>
          <xdr:colOff>66675</xdr:colOff>
          <xdr:row>41</xdr:row>
          <xdr:rowOff>304800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50</xdr:row>
          <xdr:rowOff>57150</xdr:rowOff>
        </xdr:from>
        <xdr:to>
          <xdr:col>9</xdr:col>
          <xdr:colOff>66675</xdr:colOff>
          <xdr:row>50</xdr:row>
          <xdr:rowOff>304800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57</xdr:row>
          <xdr:rowOff>28575</xdr:rowOff>
        </xdr:from>
        <xdr:to>
          <xdr:col>9</xdr:col>
          <xdr:colOff>66675</xdr:colOff>
          <xdr:row>57</xdr:row>
          <xdr:rowOff>276225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58</xdr:row>
          <xdr:rowOff>28575</xdr:rowOff>
        </xdr:from>
        <xdr:to>
          <xdr:col>9</xdr:col>
          <xdr:colOff>66675</xdr:colOff>
          <xdr:row>58</xdr:row>
          <xdr:rowOff>276225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59</xdr:row>
          <xdr:rowOff>28575</xdr:rowOff>
        </xdr:from>
        <xdr:to>
          <xdr:col>9</xdr:col>
          <xdr:colOff>66675</xdr:colOff>
          <xdr:row>59</xdr:row>
          <xdr:rowOff>276225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60</xdr:row>
          <xdr:rowOff>28575</xdr:rowOff>
        </xdr:from>
        <xdr:to>
          <xdr:col>9</xdr:col>
          <xdr:colOff>66675</xdr:colOff>
          <xdr:row>60</xdr:row>
          <xdr:rowOff>276225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61</xdr:row>
          <xdr:rowOff>28575</xdr:rowOff>
        </xdr:from>
        <xdr:to>
          <xdr:col>9</xdr:col>
          <xdr:colOff>66675</xdr:colOff>
          <xdr:row>61</xdr:row>
          <xdr:rowOff>276225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62</xdr:row>
          <xdr:rowOff>28575</xdr:rowOff>
        </xdr:from>
        <xdr:to>
          <xdr:col>9</xdr:col>
          <xdr:colOff>66675</xdr:colOff>
          <xdr:row>62</xdr:row>
          <xdr:rowOff>276225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63</xdr:row>
          <xdr:rowOff>28575</xdr:rowOff>
        </xdr:from>
        <xdr:to>
          <xdr:col>9</xdr:col>
          <xdr:colOff>66675</xdr:colOff>
          <xdr:row>63</xdr:row>
          <xdr:rowOff>276225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64</xdr:row>
          <xdr:rowOff>28575</xdr:rowOff>
        </xdr:from>
        <xdr:to>
          <xdr:col>9</xdr:col>
          <xdr:colOff>66675</xdr:colOff>
          <xdr:row>64</xdr:row>
          <xdr:rowOff>276225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65</xdr:row>
          <xdr:rowOff>28575</xdr:rowOff>
        </xdr:from>
        <xdr:to>
          <xdr:col>9</xdr:col>
          <xdr:colOff>66675</xdr:colOff>
          <xdr:row>65</xdr:row>
          <xdr:rowOff>276225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0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28575</xdr:rowOff>
        </xdr:from>
        <xdr:to>
          <xdr:col>9</xdr:col>
          <xdr:colOff>66675</xdr:colOff>
          <xdr:row>66</xdr:row>
          <xdr:rowOff>276225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0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67</xdr:row>
          <xdr:rowOff>57150</xdr:rowOff>
        </xdr:from>
        <xdr:to>
          <xdr:col>9</xdr:col>
          <xdr:colOff>66675</xdr:colOff>
          <xdr:row>67</xdr:row>
          <xdr:rowOff>304800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0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68</xdr:row>
          <xdr:rowOff>47625</xdr:rowOff>
        </xdr:from>
        <xdr:to>
          <xdr:col>9</xdr:col>
          <xdr:colOff>66675</xdr:colOff>
          <xdr:row>68</xdr:row>
          <xdr:rowOff>295275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0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0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0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0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0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0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0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0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0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0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0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0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0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0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0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0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0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0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0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0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0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0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0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0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0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0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0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0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0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0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0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0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819150</xdr:colOff>
      <xdr:row>76</xdr:row>
      <xdr:rowOff>9523</xdr:rowOff>
    </xdr:from>
    <xdr:to>
      <xdr:col>7</xdr:col>
      <xdr:colOff>95251</xdr:colOff>
      <xdr:row>77</xdr:row>
      <xdr:rowOff>276224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EA56DC-A122-42A0-AE47-CE2019599356}"/>
            </a:ext>
          </a:extLst>
        </xdr:cNvPr>
        <xdr:cNvSpPr txBox="1"/>
      </xdr:nvSpPr>
      <xdr:spPr>
        <a:xfrm>
          <a:off x="1019175" y="23660098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95251</xdr:colOff>
      <xdr:row>71</xdr:row>
      <xdr:rowOff>38101</xdr:rowOff>
    </xdr:from>
    <xdr:to>
      <xdr:col>7</xdr:col>
      <xdr:colOff>333377</xdr:colOff>
      <xdr:row>76</xdr:row>
      <xdr:rowOff>295274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798D2FED-6B17-4901-9C90-CA339097438F}"/>
            </a:ext>
          </a:extLst>
        </xdr:cNvPr>
        <xdr:cNvCxnSpPr>
          <a:stCxn id="2" idx="3"/>
        </xdr:cNvCxnSpPr>
      </xdr:nvCxnSpPr>
      <xdr:spPr>
        <a:xfrm flipV="1">
          <a:off x="7620001" y="22355176"/>
          <a:ext cx="238126" cy="1590673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66675</xdr:rowOff>
        </xdr:from>
        <xdr:to>
          <xdr:col>7</xdr:col>
          <xdr:colOff>600075</xdr:colOff>
          <xdr:row>20</xdr:row>
          <xdr:rowOff>314325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0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33</xdr:row>
          <xdr:rowOff>66675</xdr:rowOff>
        </xdr:from>
        <xdr:to>
          <xdr:col>7</xdr:col>
          <xdr:colOff>600075</xdr:colOff>
          <xdr:row>33</xdr:row>
          <xdr:rowOff>314325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0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45</xdr:row>
          <xdr:rowOff>57150</xdr:rowOff>
        </xdr:from>
        <xdr:to>
          <xdr:col>9</xdr:col>
          <xdr:colOff>66675</xdr:colOff>
          <xdr:row>45</xdr:row>
          <xdr:rowOff>304800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0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51</xdr:row>
          <xdr:rowOff>57150</xdr:rowOff>
        </xdr:from>
        <xdr:to>
          <xdr:col>9</xdr:col>
          <xdr:colOff>66675</xdr:colOff>
          <xdr:row>51</xdr:row>
          <xdr:rowOff>304800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57150</xdr:rowOff>
        </xdr:from>
        <xdr:to>
          <xdr:col>9</xdr:col>
          <xdr:colOff>66675</xdr:colOff>
          <xdr:row>53</xdr:row>
          <xdr:rowOff>304800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54</xdr:row>
          <xdr:rowOff>57150</xdr:rowOff>
        </xdr:from>
        <xdr:to>
          <xdr:col>9</xdr:col>
          <xdr:colOff>66675</xdr:colOff>
          <xdr:row>54</xdr:row>
          <xdr:rowOff>304800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0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42</xdr:row>
          <xdr:rowOff>47625</xdr:rowOff>
        </xdr:from>
        <xdr:to>
          <xdr:col>9</xdr:col>
          <xdr:colOff>66675</xdr:colOff>
          <xdr:row>42</xdr:row>
          <xdr:rowOff>295275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0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47625</xdr:rowOff>
        </xdr:from>
        <xdr:to>
          <xdr:col>9</xdr:col>
          <xdr:colOff>66675</xdr:colOff>
          <xdr:row>47</xdr:row>
          <xdr:rowOff>295275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0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2095500</xdr:colOff>
      <xdr:row>28</xdr:row>
      <xdr:rowOff>47625</xdr:rowOff>
    </xdr:from>
    <xdr:to>
      <xdr:col>3</xdr:col>
      <xdr:colOff>2590800</xdr:colOff>
      <xdr:row>29</xdr:row>
      <xdr:rowOff>28574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84D27CA-C0B7-46CB-AAEA-DC96B85C562F}"/>
            </a:ext>
          </a:extLst>
        </xdr:cNvPr>
        <xdr:cNvSpPr txBox="1"/>
      </xdr:nvSpPr>
      <xdr:spPr>
        <a:xfrm>
          <a:off x="3562350" y="8439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31</xdr:row>
      <xdr:rowOff>57150</xdr:rowOff>
    </xdr:from>
    <xdr:to>
      <xdr:col>4</xdr:col>
      <xdr:colOff>9525</xdr:colOff>
      <xdr:row>32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EE80B13-FB16-4EA3-9060-38365A211AF3}"/>
            </a:ext>
          </a:extLst>
        </xdr:cNvPr>
        <xdr:cNvSpPr txBox="1"/>
      </xdr:nvSpPr>
      <xdr:spPr>
        <a:xfrm>
          <a:off x="4752975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32</xdr:row>
      <xdr:rowOff>57150</xdr:rowOff>
    </xdr:from>
    <xdr:to>
      <xdr:col>4</xdr:col>
      <xdr:colOff>9525</xdr:colOff>
      <xdr:row>33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6AF00D-FF44-4230-92B1-15BEB3AFB07B}"/>
            </a:ext>
          </a:extLst>
        </xdr:cNvPr>
        <xdr:cNvSpPr txBox="1"/>
      </xdr:nvSpPr>
      <xdr:spPr>
        <a:xfrm>
          <a:off x="475297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2152650</xdr:colOff>
      <xdr:row>34</xdr:row>
      <xdr:rowOff>38100</xdr:rowOff>
    </xdr:from>
    <xdr:to>
      <xdr:col>3</xdr:col>
      <xdr:colOff>2647950</xdr:colOff>
      <xdr:row>35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5495E0-500A-4F9C-A0E4-46855B4AEF8B}"/>
            </a:ext>
          </a:extLst>
        </xdr:cNvPr>
        <xdr:cNvSpPr txBox="1"/>
      </xdr:nvSpPr>
      <xdr:spPr>
        <a:xfrm>
          <a:off x="3619500" y="103727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2971800</xdr:colOff>
      <xdr:row>35</xdr:row>
      <xdr:rowOff>66675</xdr:rowOff>
    </xdr:from>
    <xdr:to>
      <xdr:col>3</xdr:col>
      <xdr:colOff>3467100</xdr:colOff>
      <xdr:row>36</xdr:row>
      <xdr:rowOff>47624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47DDEC-96AC-48B9-AEA2-138E1200660A}"/>
            </a:ext>
          </a:extLst>
        </xdr:cNvPr>
        <xdr:cNvSpPr txBox="1"/>
      </xdr:nvSpPr>
      <xdr:spPr>
        <a:xfrm>
          <a:off x="4438650" y="10725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37</xdr:row>
      <xdr:rowOff>47625</xdr:rowOff>
    </xdr:from>
    <xdr:to>
      <xdr:col>3</xdr:col>
      <xdr:colOff>3333750</xdr:colOff>
      <xdr:row>38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23B36E1-0417-47BE-A360-9F02E6E5DE67}"/>
            </a:ext>
          </a:extLst>
        </xdr:cNvPr>
        <xdr:cNvSpPr txBox="1"/>
      </xdr:nvSpPr>
      <xdr:spPr>
        <a:xfrm>
          <a:off x="4305300" y="113538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38</xdr:row>
      <xdr:rowOff>47625</xdr:rowOff>
    </xdr:from>
    <xdr:to>
      <xdr:col>3</xdr:col>
      <xdr:colOff>3333750</xdr:colOff>
      <xdr:row>39</xdr:row>
      <xdr:rowOff>28574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BDEB84-F2C2-4A7B-8763-D51C6DA62E31}"/>
            </a:ext>
          </a:extLst>
        </xdr:cNvPr>
        <xdr:cNvSpPr txBox="1"/>
      </xdr:nvSpPr>
      <xdr:spPr>
        <a:xfrm>
          <a:off x="4305300" y="116776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2495550</xdr:colOff>
      <xdr:row>49</xdr:row>
      <xdr:rowOff>47625</xdr:rowOff>
    </xdr:from>
    <xdr:to>
      <xdr:col>3</xdr:col>
      <xdr:colOff>2990850</xdr:colOff>
      <xdr:row>50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A7CC5B-B86C-4AE3-86F2-FF994EA0E47B}"/>
            </a:ext>
          </a:extLst>
        </xdr:cNvPr>
        <xdr:cNvSpPr txBox="1"/>
      </xdr:nvSpPr>
      <xdr:spPr>
        <a:xfrm>
          <a:off x="3962400" y="152400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2352675</xdr:colOff>
      <xdr:row>52</xdr:row>
      <xdr:rowOff>38100</xdr:rowOff>
    </xdr:from>
    <xdr:to>
      <xdr:col>3</xdr:col>
      <xdr:colOff>2847975</xdr:colOff>
      <xdr:row>53</xdr:row>
      <xdr:rowOff>19049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6BA16F-087F-4074-B953-6B548193C0B3}"/>
            </a:ext>
          </a:extLst>
        </xdr:cNvPr>
        <xdr:cNvSpPr txBox="1"/>
      </xdr:nvSpPr>
      <xdr:spPr>
        <a:xfrm>
          <a:off x="3819525" y="162020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55</xdr:row>
      <xdr:rowOff>47625</xdr:rowOff>
    </xdr:from>
    <xdr:to>
      <xdr:col>3</xdr:col>
      <xdr:colOff>3352800</xdr:colOff>
      <xdr:row>56</xdr:row>
      <xdr:rowOff>28574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E3872D6-E5D0-4159-8930-E1465BB94F91}"/>
            </a:ext>
          </a:extLst>
        </xdr:cNvPr>
        <xdr:cNvSpPr txBox="1"/>
      </xdr:nvSpPr>
      <xdr:spPr>
        <a:xfrm>
          <a:off x="4324350" y="171831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3400425</xdr:colOff>
      <xdr:row>56</xdr:row>
      <xdr:rowOff>47625</xdr:rowOff>
    </xdr:from>
    <xdr:to>
      <xdr:col>4</xdr:col>
      <xdr:colOff>123825</xdr:colOff>
      <xdr:row>57</xdr:row>
      <xdr:rowOff>28574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D5B68FD-9CE6-48F2-B34E-51F7EB2E6D28}"/>
            </a:ext>
          </a:extLst>
        </xdr:cNvPr>
        <xdr:cNvSpPr txBox="1"/>
      </xdr:nvSpPr>
      <xdr:spPr>
        <a:xfrm>
          <a:off x="4867275" y="175069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3686175</xdr:colOff>
      <xdr:row>69</xdr:row>
      <xdr:rowOff>47625</xdr:rowOff>
    </xdr:from>
    <xdr:to>
      <xdr:col>4</xdr:col>
      <xdr:colOff>409575</xdr:colOff>
      <xdr:row>70</xdr:row>
      <xdr:rowOff>28574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4168885-7CC7-4BA5-9B34-A1F97DBBF0A0}"/>
            </a:ext>
          </a:extLst>
        </xdr:cNvPr>
        <xdr:cNvSpPr txBox="1"/>
      </xdr:nvSpPr>
      <xdr:spPr>
        <a:xfrm>
          <a:off x="5153025" y="21717000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2657475</xdr:colOff>
      <xdr:row>70</xdr:row>
      <xdr:rowOff>47625</xdr:rowOff>
    </xdr:from>
    <xdr:to>
      <xdr:col>3</xdr:col>
      <xdr:colOff>3152775</xdr:colOff>
      <xdr:row>71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4C713D-75B1-4C88-8981-34DF9D5688B2}"/>
            </a:ext>
          </a:extLst>
        </xdr:cNvPr>
        <xdr:cNvSpPr txBox="1"/>
      </xdr:nvSpPr>
      <xdr:spPr>
        <a:xfrm>
          <a:off x="4124325" y="22040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2952750</xdr:colOff>
      <xdr:row>21</xdr:row>
      <xdr:rowOff>47625</xdr:rowOff>
    </xdr:from>
    <xdr:to>
      <xdr:col>3</xdr:col>
      <xdr:colOff>3448050</xdr:colOff>
      <xdr:row>22</xdr:row>
      <xdr:rowOff>28574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26B4D4B-1A43-4B7D-A184-6DBF389612EC}"/>
            </a:ext>
          </a:extLst>
        </xdr:cNvPr>
        <xdr:cNvSpPr txBox="1"/>
      </xdr:nvSpPr>
      <xdr:spPr>
        <a:xfrm>
          <a:off x="4419600" y="61722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2447925</xdr:colOff>
      <xdr:row>30</xdr:row>
      <xdr:rowOff>47625</xdr:rowOff>
    </xdr:from>
    <xdr:to>
      <xdr:col>3</xdr:col>
      <xdr:colOff>2943225</xdr:colOff>
      <xdr:row>31</xdr:row>
      <xdr:rowOff>28574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69BF3C-95AC-4E5E-8285-3971172DC98D}"/>
            </a:ext>
          </a:extLst>
        </xdr:cNvPr>
        <xdr:cNvSpPr txBox="1"/>
      </xdr:nvSpPr>
      <xdr:spPr>
        <a:xfrm>
          <a:off x="3914775" y="9086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0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0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0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40</xdr:row>
          <xdr:rowOff>57150</xdr:rowOff>
        </xdr:from>
        <xdr:to>
          <xdr:col>7</xdr:col>
          <xdr:colOff>638175</xdr:colOff>
          <xdr:row>40</xdr:row>
          <xdr:rowOff>304800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0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48</xdr:row>
          <xdr:rowOff>57150</xdr:rowOff>
        </xdr:from>
        <xdr:to>
          <xdr:col>7</xdr:col>
          <xdr:colOff>647700</xdr:colOff>
          <xdr:row>48</xdr:row>
          <xdr:rowOff>304800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0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57150</xdr:rowOff>
        </xdr:from>
        <xdr:to>
          <xdr:col>7</xdr:col>
          <xdr:colOff>647700</xdr:colOff>
          <xdr:row>46</xdr:row>
          <xdr:rowOff>304800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0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66675</xdr:rowOff>
        </xdr:from>
        <xdr:to>
          <xdr:col>6</xdr:col>
          <xdr:colOff>600075</xdr:colOff>
          <xdr:row>14</xdr:row>
          <xdr:rowOff>314325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66675</xdr:rowOff>
        </xdr:from>
        <xdr:to>
          <xdr:col>6</xdr:col>
          <xdr:colOff>600075</xdr:colOff>
          <xdr:row>15</xdr:row>
          <xdr:rowOff>314325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2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66675</xdr:rowOff>
        </xdr:from>
        <xdr:to>
          <xdr:col>6</xdr:col>
          <xdr:colOff>600075</xdr:colOff>
          <xdr:row>16</xdr:row>
          <xdr:rowOff>314325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2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66675</xdr:rowOff>
        </xdr:from>
        <xdr:to>
          <xdr:col>6</xdr:col>
          <xdr:colOff>600075</xdr:colOff>
          <xdr:row>17</xdr:row>
          <xdr:rowOff>314325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66675</xdr:rowOff>
        </xdr:from>
        <xdr:to>
          <xdr:col>6</xdr:col>
          <xdr:colOff>600075</xdr:colOff>
          <xdr:row>18</xdr:row>
          <xdr:rowOff>314325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2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66675</xdr:rowOff>
        </xdr:from>
        <xdr:to>
          <xdr:col>6</xdr:col>
          <xdr:colOff>600075</xdr:colOff>
          <xdr:row>19</xdr:row>
          <xdr:rowOff>314325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66675</xdr:rowOff>
        </xdr:from>
        <xdr:to>
          <xdr:col>6</xdr:col>
          <xdr:colOff>600075</xdr:colOff>
          <xdr:row>20</xdr:row>
          <xdr:rowOff>314325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2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66675</xdr:rowOff>
        </xdr:from>
        <xdr:to>
          <xdr:col>6</xdr:col>
          <xdr:colOff>600075</xdr:colOff>
          <xdr:row>21</xdr:row>
          <xdr:rowOff>314325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2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66675</xdr:rowOff>
        </xdr:from>
        <xdr:to>
          <xdr:col>6</xdr:col>
          <xdr:colOff>600075</xdr:colOff>
          <xdr:row>22</xdr:row>
          <xdr:rowOff>314325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66675</xdr:rowOff>
        </xdr:from>
        <xdr:to>
          <xdr:col>6</xdr:col>
          <xdr:colOff>600075</xdr:colOff>
          <xdr:row>25</xdr:row>
          <xdr:rowOff>314325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66675</xdr:rowOff>
        </xdr:from>
        <xdr:to>
          <xdr:col>6</xdr:col>
          <xdr:colOff>600075</xdr:colOff>
          <xdr:row>26</xdr:row>
          <xdr:rowOff>314325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2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66675</xdr:rowOff>
        </xdr:from>
        <xdr:to>
          <xdr:col>6</xdr:col>
          <xdr:colOff>600075</xdr:colOff>
          <xdr:row>27</xdr:row>
          <xdr:rowOff>314325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2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32</xdr:row>
          <xdr:rowOff>66675</xdr:rowOff>
        </xdr:from>
        <xdr:to>
          <xdr:col>6</xdr:col>
          <xdr:colOff>600075</xdr:colOff>
          <xdr:row>32</xdr:row>
          <xdr:rowOff>314325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39</xdr:row>
          <xdr:rowOff>66675</xdr:rowOff>
        </xdr:from>
        <xdr:to>
          <xdr:col>6</xdr:col>
          <xdr:colOff>600075</xdr:colOff>
          <xdr:row>39</xdr:row>
          <xdr:rowOff>314325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2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66675</xdr:rowOff>
        </xdr:from>
        <xdr:to>
          <xdr:col>6</xdr:col>
          <xdr:colOff>600075</xdr:colOff>
          <xdr:row>42</xdr:row>
          <xdr:rowOff>314325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2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66675</xdr:rowOff>
        </xdr:from>
        <xdr:to>
          <xdr:col>6</xdr:col>
          <xdr:colOff>600075</xdr:colOff>
          <xdr:row>44</xdr:row>
          <xdr:rowOff>314325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2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66675</xdr:rowOff>
        </xdr:from>
        <xdr:to>
          <xdr:col>6</xdr:col>
          <xdr:colOff>600075</xdr:colOff>
          <xdr:row>46</xdr:row>
          <xdr:rowOff>314325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47</xdr:row>
          <xdr:rowOff>66675</xdr:rowOff>
        </xdr:from>
        <xdr:to>
          <xdr:col>6</xdr:col>
          <xdr:colOff>600075</xdr:colOff>
          <xdr:row>47</xdr:row>
          <xdr:rowOff>314325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2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48</xdr:row>
          <xdr:rowOff>66675</xdr:rowOff>
        </xdr:from>
        <xdr:to>
          <xdr:col>6</xdr:col>
          <xdr:colOff>600075</xdr:colOff>
          <xdr:row>48</xdr:row>
          <xdr:rowOff>314325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2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53</xdr:row>
          <xdr:rowOff>66675</xdr:rowOff>
        </xdr:from>
        <xdr:to>
          <xdr:col>6</xdr:col>
          <xdr:colOff>600075</xdr:colOff>
          <xdr:row>53</xdr:row>
          <xdr:rowOff>314325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2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60</xdr:row>
          <xdr:rowOff>66675</xdr:rowOff>
        </xdr:from>
        <xdr:to>
          <xdr:col>6</xdr:col>
          <xdr:colOff>600075</xdr:colOff>
          <xdr:row>60</xdr:row>
          <xdr:rowOff>314325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2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61</xdr:row>
          <xdr:rowOff>66675</xdr:rowOff>
        </xdr:from>
        <xdr:to>
          <xdr:col>6</xdr:col>
          <xdr:colOff>600075</xdr:colOff>
          <xdr:row>61</xdr:row>
          <xdr:rowOff>314325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2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62</xdr:row>
          <xdr:rowOff>66675</xdr:rowOff>
        </xdr:from>
        <xdr:to>
          <xdr:col>6</xdr:col>
          <xdr:colOff>600075</xdr:colOff>
          <xdr:row>62</xdr:row>
          <xdr:rowOff>314325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2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66675</xdr:rowOff>
        </xdr:from>
        <xdr:to>
          <xdr:col>6</xdr:col>
          <xdr:colOff>600075</xdr:colOff>
          <xdr:row>63</xdr:row>
          <xdr:rowOff>314325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2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64</xdr:row>
          <xdr:rowOff>66675</xdr:rowOff>
        </xdr:from>
        <xdr:to>
          <xdr:col>6</xdr:col>
          <xdr:colOff>600075</xdr:colOff>
          <xdr:row>64</xdr:row>
          <xdr:rowOff>314325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2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65</xdr:row>
          <xdr:rowOff>66675</xdr:rowOff>
        </xdr:from>
        <xdr:to>
          <xdr:col>6</xdr:col>
          <xdr:colOff>600075</xdr:colOff>
          <xdr:row>65</xdr:row>
          <xdr:rowOff>314325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2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66</xdr:row>
          <xdr:rowOff>66675</xdr:rowOff>
        </xdr:from>
        <xdr:to>
          <xdr:col>6</xdr:col>
          <xdr:colOff>600075</xdr:colOff>
          <xdr:row>66</xdr:row>
          <xdr:rowOff>314325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2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67</xdr:row>
          <xdr:rowOff>66675</xdr:rowOff>
        </xdr:from>
        <xdr:to>
          <xdr:col>6</xdr:col>
          <xdr:colOff>600075</xdr:colOff>
          <xdr:row>67</xdr:row>
          <xdr:rowOff>314325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2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68</xdr:row>
          <xdr:rowOff>66675</xdr:rowOff>
        </xdr:from>
        <xdr:to>
          <xdr:col>6</xdr:col>
          <xdr:colOff>600075</xdr:colOff>
          <xdr:row>68</xdr:row>
          <xdr:rowOff>314325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2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69</xdr:row>
          <xdr:rowOff>66675</xdr:rowOff>
        </xdr:from>
        <xdr:to>
          <xdr:col>6</xdr:col>
          <xdr:colOff>600075</xdr:colOff>
          <xdr:row>69</xdr:row>
          <xdr:rowOff>314325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2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70</xdr:row>
          <xdr:rowOff>66675</xdr:rowOff>
        </xdr:from>
        <xdr:to>
          <xdr:col>6</xdr:col>
          <xdr:colOff>600075</xdr:colOff>
          <xdr:row>70</xdr:row>
          <xdr:rowOff>314325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71</xdr:row>
          <xdr:rowOff>66675</xdr:rowOff>
        </xdr:from>
        <xdr:to>
          <xdr:col>6</xdr:col>
          <xdr:colOff>600075</xdr:colOff>
          <xdr:row>71</xdr:row>
          <xdr:rowOff>314325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30</xdr:row>
          <xdr:rowOff>66675</xdr:rowOff>
        </xdr:from>
        <xdr:to>
          <xdr:col>6</xdr:col>
          <xdr:colOff>600075</xdr:colOff>
          <xdr:row>30</xdr:row>
          <xdr:rowOff>314325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142873</xdr:colOff>
      <xdr:row>74</xdr:row>
      <xdr:rowOff>25744</xdr:rowOff>
    </xdr:from>
    <xdr:to>
      <xdr:col>6</xdr:col>
      <xdr:colOff>283174</xdr:colOff>
      <xdr:row>77</xdr:row>
      <xdr:rowOff>152401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280CF594-E030-45D0-A4AF-C684466BF4C3}"/>
            </a:ext>
          </a:extLst>
        </xdr:cNvPr>
        <xdr:cNvCxnSpPr/>
      </xdr:nvCxnSpPr>
      <xdr:spPr>
        <a:xfrm rot="5400000" flipH="1" flipV="1">
          <a:off x="7190473" y="24153212"/>
          <a:ext cx="1027670" cy="140301"/>
        </a:xfrm>
        <a:prstGeom prst="bentConnector3">
          <a:avLst>
            <a:gd name="adj1" fmla="val 2405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50</xdr:row>
          <xdr:rowOff>66675</xdr:rowOff>
        </xdr:from>
        <xdr:to>
          <xdr:col>6</xdr:col>
          <xdr:colOff>600075</xdr:colOff>
          <xdr:row>50</xdr:row>
          <xdr:rowOff>314325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2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54</xdr:row>
          <xdr:rowOff>66675</xdr:rowOff>
        </xdr:from>
        <xdr:to>
          <xdr:col>6</xdr:col>
          <xdr:colOff>600075</xdr:colOff>
          <xdr:row>54</xdr:row>
          <xdr:rowOff>314325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2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56</xdr:row>
          <xdr:rowOff>66675</xdr:rowOff>
        </xdr:from>
        <xdr:to>
          <xdr:col>6</xdr:col>
          <xdr:colOff>600075</xdr:colOff>
          <xdr:row>56</xdr:row>
          <xdr:rowOff>314325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2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57</xdr:row>
          <xdr:rowOff>66675</xdr:rowOff>
        </xdr:from>
        <xdr:to>
          <xdr:col>6</xdr:col>
          <xdr:colOff>600075</xdr:colOff>
          <xdr:row>57</xdr:row>
          <xdr:rowOff>314325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2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36</xdr:row>
          <xdr:rowOff>66675</xdr:rowOff>
        </xdr:from>
        <xdr:to>
          <xdr:col>6</xdr:col>
          <xdr:colOff>600075</xdr:colOff>
          <xdr:row>36</xdr:row>
          <xdr:rowOff>314325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2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66675</xdr:rowOff>
        </xdr:from>
        <xdr:to>
          <xdr:col>6</xdr:col>
          <xdr:colOff>600075</xdr:colOff>
          <xdr:row>28</xdr:row>
          <xdr:rowOff>314325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2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66675</xdr:rowOff>
        </xdr:from>
        <xdr:to>
          <xdr:col>6</xdr:col>
          <xdr:colOff>600075</xdr:colOff>
          <xdr:row>29</xdr:row>
          <xdr:rowOff>314325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2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66675</xdr:rowOff>
        </xdr:from>
        <xdr:to>
          <xdr:col>6</xdr:col>
          <xdr:colOff>600075</xdr:colOff>
          <xdr:row>23</xdr:row>
          <xdr:rowOff>314325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2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38100</xdr:rowOff>
        </xdr:from>
        <xdr:to>
          <xdr:col>7</xdr:col>
          <xdr:colOff>66675</xdr:colOff>
          <xdr:row>45</xdr:row>
          <xdr:rowOff>285750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2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2085975</xdr:colOff>
      <xdr:row>31</xdr:row>
      <xdr:rowOff>38100</xdr:rowOff>
    </xdr:from>
    <xdr:to>
      <xdr:col>3</xdr:col>
      <xdr:colOff>2581275</xdr:colOff>
      <xdr:row>31</xdr:row>
      <xdr:rowOff>304799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F399DD-A85B-4191-A955-09E112CA58AE}"/>
            </a:ext>
          </a:extLst>
        </xdr:cNvPr>
        <xdr:cNvSpPr txBox="1"/>
      </xdr:nvSpPr>
      <xdr:spPr>
        <a:xfrm>
          <a:off x="3552825" y="917257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34</xdr:row>
      <xdr:rowOff>38100</xdr:rowOff>
    </xdr:from>
    <xdr:to>
      <xdr:col>4</xdr:col>
      <xdr:colOff>333375</xdr:colOff>
      <xdr:row>34</xdr:row>
      <xdr:rowOff>304799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B72E75-86B5-4025-A0B5-526943F2E03E}"/>
            </a:ext>
          </a:extLst>
        </xdr:cNvPr>
        <xdr:cNvSpPr txBox="1"/>
      </xdr:nvSpPr>
      <xdr:spPr>
        <a:xfrm>
          <a:off x="4772025" y="10144125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35</xdr:row>
      <xdr:rowOff>0</xdr:rowOff>
    </xdr:from>
    <xdr:to>
      <xdr:col>4</xdr:col>
      <xdr:colOff>333375</xdr:colOff>
      <xdr:row>35</xdr:row>
      <xdr:rowOff>304799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C0620BA-CAE6-4C77-BADA-075C68CA53D9}"/>
            </a:ext>
          </a:extLst>
        </xdr:cNvPr>
        <xdr:cNvSpPr txBox="1"/>
      </xdr:nvSpPr>
      <xdr:spPr>
        <a:xfrm>
          <a:off x="4772025" y="10429875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2209800</xdr:colOff>
      <xdr:row>37</xdr:row>
      <xdr:rowOff>57150</xdr:rowOff>
    </xdr:from>
    <xdr:to>
      <xdr:col>3</xdr:col>
      <xdr:colOff>2705100</xdr:colOff>
      <xdr:row>37</xdr:row>
      <xdr:rowOff>323849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FBB1D3-DFE3-4649-B8DD-CF96C9750004}"/>
            </a:ext>
          </a:extLst>
        </xdr:cNvPr>
        <xdr:cNvSpPr txBox="1"/>
      </xdr:nvSpPr>
      <xdr:spPr>
        <a:xfrm>
          <a:off x="3676650" y="111347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3028950</xdr:colOff>
      <xdr:row>38</xdr:row>
      <xdr:rowOff>47625</xdr:rowOff>
    </xdr:from>
    <xdr:to>
      <xdr:col>3</xdr:col>
      <xdr:colOff>3524250</xdr:colOff>
      <xdr:row>38</xdr:row>
      <xdr:rowOff>314324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DB4F0C-BC91-4EF2-B093-AECD923DF26D}"/>
            </a:ext>
          </a:extLst>
        </xdr:cNvPr>
        <xdr:cNvSpPr txBox="1"/>
      </xdr:nvSpPr>
      <xdr:spPr>
        <a:xfrm>
          <a:off x="4495800" y="114490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40</xdr:row>
      <xdr:rowOff>66675</xdr:rowOff>
    </xdr:from>
    <xdr:to>
      <xdr:col>3</xdr:col>
      <xdr:colOff>3352800</xdr:colOff>
      <xdr:row>41</xdr:row>
      <xdr:rowOff>9524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FF0524-D2FE-416B-BFD5-F5E93D180645}"/>
            </a:ext>
          </a:extLst>
        </xdr:cNvPr>
        <xdr:cNvSpPr txBox="1"/>
      </xdr:nvSpPr>
      <xdr:spPr>
        <a:xfrm>
          <a:off x="4324350" y="121158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41</xdr:row>
      <xdr:rowOff>28575</xdr:rowOff>
    </xdr:from>
    <xdr:to>
      <xdr:col>3</xdr:col>
      <xdr:colOff>3352800</xdr:colOff>
      <xdr:row>41</xdr:row>
      <xdr:rowOff>295274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A2B76D-DB53-42BB-8F02-87228CED5159}"/>
            </a:ext>
          </a:extLst>
        </xdr:cNvPr>
        <xdr:cNvSpPr txBox="1"/>
      </xdr:nvSpPr>
      <xdr:spPr>
        <a:xfrm>
          <a:off x="4324350" y="124015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52</xdr:row>
      <xdr:rowOff>76200</xdr:rowOff>
    </xdr:from>
    <xdr:to>
      <xdr:col>3</xdr:col>
      <xdr:colOff>2981325</xdr:colOff>
      <xdr:row>53</xdr:row>
      <xdr:rowOff>19049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6253CE-99F5-42C0-9FCB-AAEDD66C08B0}"/>
            </a:ext>
          </a:extLst>
        </xdr:cNvPr>
        <xdr:cNvSpPr txBox="1"/>
      </xdr:nvSpPr>
      <xdr:spPr>
        <a:xfrm>
          <a:off x="3952875" y="160115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2381250</xdr:colOff>
      <xdr:row>55</xdr:row>
      <xdr:rowOff>47625</xdr:rowOff>
    </xdr:from>
    <xdr:to>
      <xdr:col>3</xdr:col>
      <xdr:colOff>2876550</xdr:colOff>
      <xdr:row>55</xdr:row>
      <xdr:rowOff>314324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6760EB-3CD0-4FB9-B69C-76D9FAE0D12E}"/>
            </a:ext>
          </a:extLst>
        </xdr:cNvPr>
        <xdr:cNvSpPr txBox="1"/>
      </xdr:nvSpPr>
      <xdr:spPr>
        <a:xfrm>
          <a:off x="3848100" y="169545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2867025</xdr:colOff>
      <xdr:row>58</xdr:row>
      <xdr:rowOff>66675</xdr:rowOff>
    </xdr:from>
    <xdr:to>
      <xdr:col>3</xdr:col>
      <xdr:colOff>3362325</xdr:colOff>
      <xdr:row>59</xdr:row>
      <xdr:rowOff>9524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F90120A-4E3E-4B8C-8988-D2B9860D60A2}"/>
            </a:ext>
          </a:extLst>
        </xdr:cNvPr>
        <xdr:cNvSpPr txBox="1"/>
      </xdr:nvSpPr>
      <xdr:spPr>
        <a:xfrm>
          <a:off x="4333875" y="179451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3381375</xdr:colOff>
      <xdr:row>59</xdr:row>
      <xdr:rowOff>47625</xdr:rowOff>
    </xdr:from>
    <xdr:to>
      <xdr:col>4</xdr:col>
      <xdr:colOff>409575</xdr:colOff>
      <xdr:row>59</xdr:row>
      <xdr:rowOff>314324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CFBC48B-119D-4E09-B5BF-F59F9CD33534}"/>
            </a:ext>
          </a:extLst>
        </xdr:cNvPr>
        <xdr:cNvSpPr txBox="1"/>
      </xdr:nvSpPr>
      <xdr:spPr>
        <a:xfrm>
          <a:off x="4848225" y="18249900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3714750</xdr:colOff>
      <xdr:row>72</xdr:row>
      <xdr:rowOff>47625</xdr:rowOff>
    </xdr:from>
    <xdr:to>
      <xdr:col>4</xdr:col>
      <xdr:colOff>742950</xdr:colOff>
      <xdr:row>72</xdr:row>
      <xdr:rowOff>323849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137A3D5-88E5-4DE1-9CB1-47B80EBF80BC}"/>
            </a:ext>
          </a:extLst>
        </xdr:cNvPr>
        <xdr:cNvSpPr txBox="1"/>
      </xdr:nvSpPr>
      <xdr:spPr>
        <a:xfrm>
          <a:off x="5181600" y="22459950"/>
          <a:ext cx="1104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2695575</xdr:colOff>
      <xdr:row>73</xdr:row>
      <xdr:rowOff>38100</xdr:rowOff>
    </xdr:from>
    <xdr:to>
      <xdr:col>3</xdr:col>
      <xdr:colOff>3190875</xdr:colOff>
      <xdr:row>74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1BC2DB-AD09-4DDB-BBF6-BA57BA83E066}"/>
            </a:ext>
          </a:extLst>
        </xdr:cNvPr>
        <xdr:cNvSpPr txBox="1"/>
      </xdr:nvSpPr>
      <xdr:spPr>
        <a:xfrm>
          <a:off x="4162425" y="2277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2962275</xdr:colOff>
      <xdr:row>24</xdr:row>
      <xdr:rowOff>47625</xdr:rowOff>
    </xdr:from>
    <xdr:to>
      <xdr:col>3</xdr:col>
      <xdr:colOff>3457575</xdr:colOff>
      <xdr:row>24</xdr:row>
      <xdr:rowOff>314324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4F77133-7F0B-4D1A-A550-8DCED9187D7A}"/>
            </a:ext>
          </a:extLst>
        </xdr:cNvPr>
        <xdr:cNvSpPr txBox="1"/>
      </xdr:nvSpPr>
      <xdr:spPr>
        <a:xfrm>
          <a:off x="4429125" y="69151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2466975</xdr:colOff>
      <xdr:row>33</xdr:row>
      <xdr:rowOff>66675</xdr:rowOff>
    </xdr:from>
    <xdr:to>
      <xdr:col>3</xdr:col>
      <xdr:colOff>2962275</xdr:colOff>
      <xdr:row>34</xdr:row>
      <xdr:rowOff>9524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226BF9D-B029-48DB-89AC-ED7DD6AD8A92}"/>
            </a:ext>
          </a:extLst>
        </xdr:cNvPr>
        <xdr:cNvSpPr txBox="1"/>
      </xdr:nvSpPr>
      <xdr:spPr>
        <a:xfrm>
          <a:off x="3933825" y="98488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200025</xdr:colOff>
      <xdr:row>25</xdr:row>
      <xdr:rowOff>28575</xdr:rowOff>
    </xdr:from>
    <xdr:to>
      <xdr:col>7</xdr:col>
      <xdr:colOff>9525</xdr:colOff>
      <xdr:row>25</xdr:row>
      <xdr:rowOff>314324</xdr:rowOff>
    </xdr:to>
    <xdr:sp macro="" textlink="">
      <xdr:nvSpPr>
        <xdr:cNvPr id="7235" name="テキスト ボックス 7234">
          <a:extLst>
            <a:ext uri="{FF2B5EF4-FFF2-40B4-BE49-F238E27FC236}">
              <a16:creationId xmlns:a16="http://schemas.microsoft.com/office/drawing/2014/main" id="{2EE768BF-4189-4F8A-BC87-418315216E5E}"/>
            </a:ext>
          </a:extLst>
        </xdr:cNvPr>
        <xdr:cNvSpPr txBox="1"/>
      </xdr:nvSpPr>
      <xdr:spPr>
        <a:xfrm>
          <a:off x="7705725" y="7219950"/>
          <a:ext cx="495300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50">
            <a:solidFill>
              <a:srgbClr val="C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43</xdr:row>
          <xdr:rowOff>57150</xdr:rowOff>
        </xdr:from>
        <xdr:to>
          <xdr:col>7</xdr:col>
          <xdr:colOff>66675</xdr:colOff>
          <xdr:row>43</xdr:row>
          <xdr:rowOff>304800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2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2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66675</xdr:rowOff>
        </xdr:from>
        <xdr:to>
          <xdr:col>6</xdr:col>
          <xdr:colOff>600075</xdr:colOff>
          <xdr:row>35</xdr:row>
          <xdr:rowOff>314325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2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66675</xdr:rowOff>
        </xdr:from>
        <xdr:to>
          <xdr:col>6</xdr:col>
          <xdr:colOff>600075</xdr:colOff>
          <xdr:row>35</xdr:row>
          <xdr:rowOff>314325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2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57150</xdr:rowOff>
        </xdr:from>
        <xdr:to>
          <xdr:col>7</xdr:col>
          <xdr:colOff>66675</xdr:colOff>
          <xdr:row>49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2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51</xdr:row>
          <xdr:rowOff>57150</xdr:rowOff>
        </xdr:from>
        <xdr:to>
          <xdr:col>7</xdr:col>
          <xdr:colOff>66675</xdr:colOff>
          <xdr:row>51</xdr:row>
          <xdr:rowOff>304800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2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828675</xdr:colOff>
      <xdr:row>76</xdr:row>
      <xdr:rowOff>190498</xdr:rowOff>
    </xdr:from>
    <xdr:to>
      <xdr:col>6</xdr:col>
      <xdr:colOff>123826</xdr:colOff>
      <xdr:row>78</xdr:row>
      <xdr:rowOff>152399</xdr:rowOff>
    </xdr:to>
    <xdr:sp macro="" textlink="">
      <xdr:nvSpPr>
        <xdr:cNvPr id="7238" name="テキスト ボックス 7237">
          <a:extLst>
            <a:ext uri="{FF2B5EF4-FFF2-40B4-BE49-F238E27FC236}">
              <a16:creationId xmlns:a16="http://schemas.microsoft.com/office/drawing/2014/main" id="{92057406-1E6E-4993-9E8B-E4A94294AC07}"/>
            </a:ext>
          </a:extLst>
        </xdr:cNvPr>
        <xdr:cNvSpPr txBox="1"/>
      </xdr:nvSpPr>
      <xdr:spPr>
        <a:xfrm>
          <a:off x="1028700" y="23841073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22</xdr:row>
      <xdr:rowOff>123825</xdr:rowOff>
    </xdr:from>
    <xdr:to>
      <xdr:col>8</xdr:col>
      <xdr:colOff>649524</xdr:colOff>
      <xdr:row>36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391150"/>
          <a:ext cx="5459649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20</xdr:row>
      <xdr:rowOff>46092</xdr:rowOff>
    </xdr:from>
    <xdr:to>
      <xdr:col>15</xdr:col>
      <xdr:colOff>209551</xdr:colOff>
      <xdr:row>37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1" y="4856217"/>
          <a:ext cx="3333750" cy="3601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26" Type="http://schemas.openxmlformats.org/officeDocument/2006/relationships/ctrlProp" Target="../ctrlProps/ctrlProp159.xml"/><Relationship Id="rId39" Type="http://schemas.openxmlformats.org/officeDocument/2006/relationships/ctrlProp" Target="../ctrlProps/ctrlProp172.xml"/><Relationship Id="rId21" Type="http://schemas.openxmlformats.org/officeDocument/2006/relationships/ctrlProp" Target="../ctrlProps/ctrlProp154.xml"/><Relationship Id="rId34" Type="http://schemas.openxmlformats.org/officeDocument/2006/relationships/ctrlProp" Target="../ctrlProps/ctrlProp167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50" Type="http://schemas.openxmlformats.org/officeDocument/2006/relationships/ctrlProp" Target="../ctrlProps/ctrlProp183.xml"/><Relationship Id="rId7" Type="http://schemas.openxmlformats.org/officeDocument/2006/relationships/ctrlProp" Target="../ctrlProps/ctrlProp1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9.xml"/><Relationship Id="rId29" Type="http://schemas.openxmlformats.org/officeDocument/2006/relationships/ctrlProp" Target="../ctrlProps/ctrlProp162.xml"/><Relationship Id="rId11" Type="http://schemas.openxmlformats.org/officeDocument/2006/relationships/ctrlProp" Target="../ctrlProps/ctrlProp144.xml"/><Relationship Id="rId24" Type="http://schemas.openxmlformats.org/officeDocument/2006/relationships/ctrlProp" Target="../ctrlProps/ctrlProp157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20" Type="http://schemas.openxmlformats.org/officeDocument/2006/relationships/ctrlProp" Target="../ctrlProps/ctrlProp153.xml"/><Relationship Id="rId41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435C-12BC-4EF5-91BF-A5075D80BFCF}">
  <sheetPr>
    <pageSetUpPr fitToPage="1"/>
  </sheetPr>
  <dimension ref="A1:J76"/>
  <sheetViews>
    <sheetView tabSelected="1" zoomScaleNormal="100" workbookViewId="0"/>
  </sheetViews>
  <sheetFormatPr defaultColWidth="10.28515625" defaultRowHeight="24" customHeight="1" x14ac:dyDescent="0.35"/>
  <cols>
    <col min="1" max="1" width="3" style="92" customWidth="1"/>
    <col min="2" max="2" width="19" style="85" customWidth="1"/>
    <col min="3" max="3" width="8.85546875" style="85" hidden="1" customWidth="1"/>
    <col min="4" max="4" width="61.140625" style="86" customWidth="1"/>
    <col min="5" max="5" width="14" style="86" customWidth="1"/>
    <col min="6" max="6" width="15.7109375" style="84" customWidth="1"/>
    <col min="7" max="7" width="9.28515625" style="83" hidden="1" customWidth="1"/>
    <col min="8" max="8" width="10.28515625" style="204"/>
    <col min="9" max="9" width="0" style="84" hidden="1" customWidth="1"/>
    <col min="10" max="10" width="39.42578125" style="84" customWidth="1"/>
    <col min="11" max="16384" width="10.28515625" style="84"/>
  </cols>
  <sheetData>
    <row r="1" spans="1:10" ht="24" customHeight="1" x14ac:dyDescent="0.35">
      <c r="A1" s="81"/>
      <c r="B1" s="217" t="s">
        <v>172</v>
      </c>
      <c r="C1" s="218"/>
      <c r="D1" s="228" t="s">
        <v>318</v>
      </c>
      <c r="E1" s="229"/>
      <c r="F1" s="227" t="str">
        <f>公共図書館価格表!E2</f>
        <v>政令市100,000人以下用</v>
      </c>
    </row>
    <row r="2" spans="1:10" ht="7.5" customHeight="1" x14ac:dyDescent="0.35">
      <c r="A2" s="81"/>
      <c r="B2" s="217"/>
      <c r="C2" s="218"/>
      <c r="E2" s="219"/>
      <c r="F2" s="82"/>
    </row>
    <row r="3" spans="1:10" s="3" customFormat="1" ht="16.5" customHeight="1" thickBot="1" x14ac:dyDescent="0.4">
      <c r="A3" s="166"/>
      <c r="B3" s="4"/>
      <c r="C3" s="1"/>
      <c r="D3" s="222" t="s">
        <v>346</v>
      </c>
    </row>
    <row r="4" spans="1:10" s="3" customFormat="1" ht="27" customHeight="1" thickBot="1" x14ac:dyDescent="0.4">
      <c r="A4" s="166"/>
      <c r="B4" s="19" t="s">
        <v>45</v>
      </c>
      <c r="C4" s="1"/>
      <c r="D4" s="32"/>
      <c r="E4" s="33" t="s">
        <v>47</v>
      </c>
      <c r="F4" s="29"/>
    </row>
    <row r="5" spans="1:10" s="3" customFormat="1" ht="21" customHeight="1" thickBot="1" x14ac:dyDescent="0.4">
      <c r="A5" s="166"/>
      <c r="B5" s="19" t="s">
        <v>46</v>
      </c>
      <c r="C5" s="31"/>
      <c r="D5" s="41"/>
      <c r="E5" s="3" t="s">
        <v>347</v>
      </c>
    </row>
    <row r="6" spans="1:10" s="3" customFormat="1" ht="24.75" customHeight="1" thickBot="1" x14ac:dyDescent="0.4">
      <c r="A6" s="166"/>
      <c r="B6" s="19" t="s">
        <v>44</v>
      </c>
      <c r="C6" s="31"/>
      <c r="D6" s="34"/>
      <c r="E6" s="15"/>
    </row>
    <row r="7" spans="1:10" s="3" customFormat="1" ht="12" customHeight="1" x14ac:dyDescent="0.35">
      <c r="A7" s="166"/>
      <c r="B7" s="19"/>
      <c r="C7" s="14"/>
      <c r="D7" s="223"/>
      <c r="E7" s="15"/>
    </row>
    <row r="8" spans="1:10" ht="24.75" customHeight="1" x14ac:dyDescent="0.35">
      <c r="A8" s="81"/>
      <c r="B8" s="224" t="s">
        <v>348</v>
      </c>
      <c r="C8" s="88"/>
      <c r="D8" s="225"/>
      <c r="E8" s="234" t="s">
        <v>349</v>
      </c>
      <c r="F8" s="235"/>
      <c r="G8" s="235"/>
      <c r="H8" s="235"/>
      <c r="I8" s="235"/>
      <c r="J8" s="235"/>
    </row>
    <row r="9" spans="1:10" ht="24.75" customHeight="1" x14ac:dyDescent="0.35">
      <c r="A9" s="81"/>
      <c r="B9" s="224" t="s">
        <v>350</v>
      </c>
      <c r="C9" s="88"/>
      <c r="D9" s="225"/>
      <c r="E9" s="234"/>
      <c r="F9" s="235"/>
      <c r="G9" s="235"/>
      <c r="H9" s="235"/>
      <c r="I9" s="235"/>
      <c r="J9" s="235"/>
    </row>
    <row r="10" spans="1:10" ht="17.25" customHeight="1" x14ac:dyDescent="0.35">
      <c r="A10" s="81"/>
      <c r="B10" s="87"/>
      <c r="C10" s="88"/>
      <c r="D10" s="230"/>
      <c r="E10" s="231"/>
      <c r="F10" s="231"/>
      <c r="G10" s="231"/>
      <c r="H10" s="231"/>
    </row>
    <row r="11" spans="1:10" ht="26.1" customHeight="1" thickBot="1" x14ac:dyDescent="0.2">
      <c r="A11" s="6" t="s">
        <v>17</v>
      </c>
      <c r="B11" s="7" t="s">
        <v>18</v>
      </c>
      <c r="C11" s="7" t="s">
        <v>19</v>
      </c>
      <c r="D11" s="136" t="s">
        <v>173</v>
      </c>
      <c r="E11" s="36" t="s">
        <v>52</v>
      </c>
      <c r="F11" s="8" t="s">
        <v>49</v>
      </c>
      <c r="H11" s="212" t="s">
        <v>84</v>
      </c>
      <c r="I11" s="89" t="s">
        <v>169</v>
      </c>
      <c r="J11" s="136" t="s">
        <v>337</v>
      </c>
    </row>
    <row r="12" spans="1:10" ht="26.1" customHeight="1" x14ac:dyDescent="0.15">
      <c r="A12" s="20">
        <v>1</v>
      </c>
      <c r="B12" s="21" t="s">
        <v>90</v>
      </c>
      <c r="C12" s="21" t="s">
        <v>33</v>
      </c>
      <c r="D12" s="124" t="s">
        <v>0</v>
      </c>
      <c r="E12" s="37"/>
      <c r="F12" s="90">
        <v>857024</v>
      </c>
      <c r="G12" s="83" t="b">
        <v>0</v>
      </c>
      <c r="H12" s="205"/>
      <c r="I12" s="91" t="s">
        <v>170</v>
      </c>
      <c r="J12" s="195"/>
    </row>
    <row r="13" spans="1:10" ht="26.1" customHeight="1" x14ac:dyDescent="0.15">
      <c r="A13" s="22">
        <v>2</v>
      </c>
      <c r="B13" s="23" t="s">
        <v>91</v>
      </c>
      <c r="C13" s="23" t="s">
        <v>33</v>
      </c>
      <c r="D13" s="125" t="s">
        <v>1</v>
      </c>
      <c r="E13" s="38"/>
      <c r="F13" s="90">
        <v>849800</v>
      </c>
      <c r="G13" s="83" t="b">
        <v>0</v>
      </c>
      <c r="H13" s="206"/>
      <c r="I13" s="91" t="s">
        <v>170</v>
      </c>
      <c r="J13" s="196"/>
    </row>
    <row r="14" spans="1:10" ht="26.1" customHeight="1" x14ac:dyDescent="0.15">
      <c r="A14" s="22">
        <v>3</v>
      </c>
      <c r="B14" s="23" t="s">
        <v>92</v>
      </c>
      <c r="C14" s="23" t="s">
        <v>33</v>
      </c>
      <c r="D14" s="125" t="s">
        <v>2</v>
      </c>
      <c r="E14" s="38"/>
      <c r="F14" s="90">
        <v>303072</v>
      </c>
      <c r="G14" s="83" t="b">
        <v>0</v>
      </c>
      <c r="H14" s="206"/>
      <c r="I14" s="91" t="s">
        <v>170</v>
      </c>
      <c r="J14" s="196"/>
    </row>
    <row r="15" spans="1:10" ht="26.1" customHeight="1" x14ac:dyDescent="0.15">
      <c r="A15" s="22">
        <v>4</v>
      </c>
      <c r="B15" s="23" t="s">
        <v>93</v>
      </c>
      <c r="C15" s="23" t="s">
        <v>33</v>
      </c>
      <c r="D15" s="125" t="s">
        <v>3</v>
      </c>
      <c r="E15" s="38"/>
      <c r="F15" s="90">
        <v>830200</v>
      </c>
      <c r="G15" s="83" t="b">
        <v>0</v>
      </c>
      <c r="H15" s="206"/>
      <c r="I15" s="91" t="s">
        <v>170</v>
      </c>
      <c r="J15" s="196"/>
    </row>
    <row r="16" spans="1:10" ht="26.1" customHeight="1" x14ac:dyDescent="0.15">
      <c r="A16" s="22">
        <v>5</v>
      </c>
      <c r="B16" s="23" t="s">
        <v>94</v>
      </c>
      <c r="C16" s="23" t="s">
        <v>33</v>
      </c>
      <c r="D16" s="125" t="s">
        <v>4</v>
      </c>
      <c r="E16" s="38"/>
      <c r="F16" s="90">
        <v>340200</v>
      </c>
      <c r="G16" s="83" t="b">
        <v>0</v>
      </c>
      <c r="H16" s="206"/>
      <c r="I16" s="91" t="s">
        <v>170</v>
      </c>
      <c r="J16" s="196"/>
    </row>
    <row r="17" spans="1:10" ht="26.1" customHeight="1" x14ac:dyDescent="0.15">
      <c r="A17" s="22">
        <v>6</v>
      </c>
      <c r="B17" s="23" t="s">
        <v>95</v>
      </c>
      <c r="C17" s="23" t="s">
        <v>33</v>
      </c>
      <c r="D17" s="125" t="s">
        <v>5</v>
      </c>
      <c r="E17" s="38"/>
      <c r="F17" s="90">
        <v>319760</v>
      </c>
      <c r="G17" s="83" t="b">
        <v>0</v>
      </c>
      <c r="H17" s="206"/>
      <c r="I17" s="91" t="s">
        <v>170</v>
      </c>
      <c r="J17" s="196"/>
    </row>
    <row r="18" spans="1:10" ht="26.1" customHeight="1" x14ac:dyDescent="0.15">
      <c r="A18" s="22">
        <v>7</v>
      </c>
      <c r="B18" s="23" t="s">
        <v>96</v>
      </c>
      <c r="C18" s="23" t="s">
        <v>33</v>
      </c>
      <c r="D18" s="125" t="s">
        <v>62</v>
      </c>
      <c r="E18" s="38"/>
      <c r="F18" s="90">
        <v>540120</v>
      </c>
      <c r="G18" s="83" t="b">
        <v>0</v>
      </c>
      <c r="H18" s="206"/>
      <c r="I18" s="91" t="s">
        <v>170</v>
      </c>
      <c r="J18" s="196"/>
    </row>
    <row r="19" spans="1:10" ht="26.1" customHeight="1" x14ac:dyDescent="0.15">
      <c r="A19" s="22">
        <v>8</v>
      </c>
      <c r="B19" s="23" t="s">
        <v>97</v>
      </c>
      <c r="C19" s="23" t="s">
        <v>33</v>
      </c>
      <c r="D19" s="125" t="s">
        <v>63</v>
      </c>
      <c r="E19" s="38"/>
      <c r="F19" s="90">
        <v>545496</v>
      </c>
      <c r="G19" s="83" t="b">
        <v>0</v>
      </c>
      <c r="H19" s="206"/>
      <c r="I19" s="91" t="s">
        <v>170</v>
      </c>
      <c r="J19" s="196"/>
    </row>
    <row r="20" spans="1:10" ht="26.1" customHeight="1" x14ac:dyDescent="0.15">
      <c r="A20" s="22">
        <v>9</v>
      </c>
      <c r="B20" s="23" t="s">
        <v>98</v>
      </c>
      <c r="C20" s="23" t="s">
        <v>33</v>
      </c>
      <c r="D20" s="125" t="s">
        <v>64</v>
      </c>
      <c r="E20" s="38"/>
      <c r="F20" s="90">
        <v>507920</v>
      </c>
      <c r="G20" s="83" t="b">
        <v>0</v>
      </c>
      <c r="H20" s="206"/>
      <c r="I20" s="91" t="s">
        <v>170</v>
      </c>
      <c r="J20" s="196"/>
    </row>
    <row r="21" spans="1:10" ht="26.1" customHeight="1" x14ac:dyDescent="0.15">
      <c r="A21" s="22">
        <v>10</v>
      </c>
      <c r="B21" s="23" t="s">
        <v>99</v>
      </c>
      <c r="C21" s="23" t="s">
        <v>33</v>
      </c>
      <c r="D21" s="125" t="s">
        <v>69</v>
      </c>
      <c r="E21" s="38"/>
      <c r="F21" s="90">
        <v>572880</v>
      </c>
      <c r="G21" s="83" t="b">
        <v>0</v>
      </c>
      <c r="H21" s="206"/>
      <c r="I21" s="91" t="s">
        <v>170</v>
      </c>
      <c r="J21" s="196"/>
    </row>
    <row r="22" spans="1:10" ht="26.1" customHeight="1" x14ac:dyDescent="0.15">
      <c r="A22" s="22">
        <v>11</v>
      </c>
      <c r="B22" s="23" t="s">
        <v>100</v>
      </c>
      <c r="C22" s="23" t="s">
        <v>33</v>
      </c>
      <c r="D22" s="125" t="s">
        <v>101</v>
      </c>
      <c r="E22" s="38"/>
      <c r="F22" s="90">
        <v>222880</v>
      </c>
      <c r="G22" s="83" t="b">
        <v>0</v>
      </c>
      <c r="H22" s="206"/>
      <c r="I22" s="91" t="s">
        <v>169</v>
      </c>
      <c r="J22" s="196"/>
    </row>
    <row r="23" spans="1:10" ht="26.1" customHeight="1" x14ac:dyDescent="0.15">
      <c r="A23" s="22">
        <v>12</v>
      </c>
      <c r="B23" s="23" t="s">
        <v>102</v>
      </c>
      <c r="C23" s="23" t="s">
        <v>34</v>
      </c>
      <c r="D23" s="203" t="s">
        <v>103</v>
      </c>
      <c r="E23" s="38"/>
      <c r="F23" s="90">
        <v>227808</v>
      </c>
      <c r="G23" s="83" t="b">
        <v>0</v>
      </c>
      <c r="H23" s="207" t="s">
        <v>335</v>
      </c>
      <c r="I23" s="91" t="s">
        <v>170</v>
      </c>
      <c r="J23" s="197" t="s">
        <v>338</v>
      </c>
    </row>
    <row r="24" spans="1:10" ht="26.1" customHeight="1" x14ac:dyDescent="0.15">
      <c r="A24" s="22">
        <v>13</v>
      </c>
      <c r="B24" s="23" t="s">
        <v>104</v>
      </c>
      <c r="C24" s="23" t="s">
        <v>34</v>
      </c>
      <c r="D24" s="125" t="s">
        <v>87</v>
      </c>
      <c r="E24" s="38"/>
      <c r="F24" s="90">
        <v>243096</v>
      </c>
      <c r="G24" s="83" t="b">
        <v>0</v>
      </c>
      <c r="H24" s="206"/>
      <c r="I24" s="91" t="s">
        <v>170</v>
      </c>
      <c r="J24" s="196"/>
    </row>
    <row r="25" spans="1:10" ht="26.1" customHeight="1" x14ac:dyDescent="0.15">
      <c r="A25" s="22">
        <v>14</v>
      </c>
      <c r="B25" s="23" t="s">
        <v>105</v>
      </c>
      <c r="C25" s="23" t="s">
        <v>34</v>
      </c>
      <c r="D25" s="125" t="s">
        <v>6</v>
      </c>
      <c r="E25" s="38"/>
      <c r="F25" s="90">
        <v>270984</v>
      </c>
      <c r="G25" s="83" t="b">
        <v>0</v>
      </c>
      <c r="H25" s="206"/>
      <c r="I25" s="91" t="s">
        <v>170</v>
      </c>
      <c r="J25" s="196"/>
    </row>
    <row r="26" spans="1:10" ht="26.1" customHeight="1" x14ac:dyDescent="0.15">
      <c r="A26" s="22">
        <v>15</v>
      </c>
      <c r="B26" s="23" t="s">
        <v>106</v>
      </c>
      <c r="C26" s="23" t="s">
        <v>34</v>
      </c>
      <c r="D26" s="125" t="s">
        <v>7</v>
      </c>
      <c r="E26" s="38"/>
      <c r="F26" s="90">
        <v>267792</v>
      </c>
      <c r="G26" s="83" t="b">
        <v>0</v>
      </c>
      <c r="H26" s="206"/>
      <c r="I26" s="91" t="s">
        <v>170</v>
      </c>
      <c r="J26" s="196"/>
    </row>
    <row r="27" spans="1:10" ht="26.1" customHeight="1" x14ac:dyDescent="0.15">
      <c r="A27" s="22">
        <v>16</v>
      </c>
      <c r="B27" s="23" t="s">
        <v>107</v>
      </c>
      <c r="C27" s="23" t="s">
        <v>34</v>
      </c>
      <c r="D27" s="125" t="s">
        <v>8</v>
      </c>
      <c r="E27" s="38"/>
      <c r="F27" s="90">
        <v>271152</v>
      </c>
      <c r="G27" s="83" t="b">
        <v>0</v>
      </c>
      <c r="H27" s="206"/>
      <c r="I27" s="91" t="s">
        <v>170</v>
      </c>
      <c r="J27" s="196"/>
    </row>
    <row r="28" spans="1:10" ht="26.1" customHeight="1" x14ac:dyDescent="0.15">
      <c r="A28" s="22">
        <v>17</v>
      </c>
      <c r="B28" s="23" t="s">
        <v>108</v>
      </c>
      <c r="C28" s="23" t="s">
        <v>34</v>
      </c>
      <c r="D28" s="125" t="s">
        <v>109</v>
      </c>
      <c r="E28" s="38"/>
      <c r="F28" s="90">
        <v>312312</v>
      </c>
      <c r="G28" s="83" t="b">
        <v>0</v>
      </c>
      <c r="H28" s="207"/>
      <c r="I28" s="91" t="s">
        <v>170</v>
      </c>
      <c r="J28" s="197" t="s">
        <v>334</v>
      </c>
    </row>
    <row r="29" spans="1:10" ht="26.1" customHeight="1" x14ac:dyDescent="0.15">
      <c r="A29" s="22">
        <v>18</v>
      </c>
      <c r="B29" s="23" t="s">
        <v>110</v>
      </c>
      <c r="C29" s="23" t="s">
        <v>34</v>
      </c>
      <c r="D29" s="125" t="s">
        <v>111</v>
      </c>
      <c r="E29" s="38"/>
      <c r="F29" s="90">
        <v>285348</v>
      </c>
      <c r="G29" s="83" t="b">
        <v>0</v>
      </c>
      <c r="H29" s="206" t="s">
        <v>174</v>
      </c>
      <c r="I29" s="91" t="s">
        <v>169</v>
      </c>
      <c r="J29" s="196"/>
    </row>
    <row r="30" spans="1:10" ht="26.1" customHeight="1" x14ac:dyDescent="0.15">
      <c r="A30" s="22">
        <v>19</v>
      </c>
      <c r="B30" s="23" t="s">
        <v>112</v>
      </c>
      <c r="C30" s="23" t="s">
        <v>34</v>
      </c>
      <c r="D30" s="125" t="s">
        <v>86</v>
      </c>
      <c r="E30" s="38"/>
      <c r="F30" s="90">
        <v>279216</v>
      </c>
      <c r="G30" s="83" t="b">
        <v>0</v>
      </c>
      <c r="H30" s="206"/>
      <c r="I30" s="91" t="s">
        <v>170</v>
      </c>
      <c r="J30" s="196"/>
    </row>
    <row r="31" spans="1:10" ht="26.1" customHeight="1" x14ac:dyDescent="0.15">
      <c r="A31" s="22">
        <v>20</v>
      </c>
      <c r="B31" s="23" t="s">
        <v>355</v>
      </c>
      <c r="C31" s="23" t="s">
        <v>34</v>
      </c>
      <c r="D31" s="125" t="s">
        <v>353</v>
      </c>
      <c r="E31" s="38"/>
      <c r="F31" s="90">
        <v>271572</v>
      </c>
      <c r="G31" s="83" t="b">
        <v>0</v>
      </c>
      <c r="H31" s="206"/>
      <c r="I31" s="91" t="s">
        <v>169</v>
      </c>
      <c r="J31" s="196"/>
    </row>
    <row r="32" spans="1:10" ht="26.1" customHeight="1" x14ac:dyDescent="0.15">
      <c r="A32" s="22">
        <v>21</v>
      </c>
      <c r="B32" s="23" t="s">
        <v>113</v>
      </c>
      <c r="C32" s="23" t="s">
        <v>34</v>
      </c>
      <c r="D32" s="125" t="s">
        <v>114</v>
      </c>
      <c r="E32" s="38"/>
      <c r="F32" s="90">
        <v>158550</v>
      </c>
      <c r="G32" s="83" t="b">
        <v>0</v>
      </c>
      <c r="H32" s="207" t="s">
        <v>335</v>
      </c>
      <c r="I32" s="91" t="s">
        <v>169</v>
      </c>
      <c r="J32" s="196" t="s">
        <v>333</v>
      </c>
    </row>
    <row r="33" spans="1:10" ht="26.1" customHeight="1" x14ac:dyDescent="0.15">
      <c r="A33" s="22">
        <v>22</v>
      </c>
      <c r="B33" s="23" t="s">
        <v>115</v>
      </c>
      <c r="C33" s="23" t="s">
        <v>34</v>
      </c>
      <c r="D33" s="125" t="s">
        <v>116</v>
      </c>
      <c r="E33" s="38"/>
      <c r="F33" s="90">
        <v>189000</v>
      </c>
      <c r="G33" s="83" t="b">
        <v>0</v>
      </c>
      <c r="H33" s="207" t="s">
        <v>335</v>
      </c>
      <c r="I33" s="91" t="s">
        <v>169</v>
      </c>
      <c r="J33" s="196" t="s">
        <v>333</v>
      </c>
    </row>
    <row r="34" spans="1:10" ht="26.1" customHeight="1" x14ac:dyDescent="0.15">
      <c r="A34" s="24">
        <v>23</v>
      </c>
      <c r="B34" s="25" t="s">
        <v>117</v>
      </c>
      <c r="C34" s="25" t="s">
        <v>35</v>
      </c>
      <c r="D34" s="125" t="s">
        <v>71</v>
      </c>
      <c r="E34" s="39"/>
      <c r="F34" s="90">
        <v>330120</v>
      </c>
      <c r="G34" s="83" t="b">
        <v>0</v>
      </c>
      <c r="H34" s="208"/>
      <c r="I34" s="91" t="s">
        <v>169</v>
      </c>
      <c r="J34" s="196"/>
    </row>
    <row r="35" spans="1:10" ht="26.1" customHeight="1" x14ac:dyDescent="0.15">
      <c r="A35" s="24">
        <v>24</v>
      </c>
      <c r="B35" s="25" t="s">
        <v>118</v>
      </c>
      <c r="C35" s="25" t="s">
        <v>35</v>
      </c>
      <c r="D35" s="179" t="s">
        <v>119</v>
      </c>
      <c r="E35" s="39"/>
      <c r="F35" s="90">
        <v>268548</v>
      </c>
      <c r="G35" s="83" t="b">
        <v>0</v>
      </c>
      <c r="H35" s="208"/>
      <c r="I35" s="91" t="s">
        <v>169</v>
      </c>
      <c r="J35" s="198"/>
    </row>
    <row r="36" spans="1:10" ht="26.1" customHeight="1" x14ac:dyDescent="0.15">
      <c r="A36" s="24">
        <v>25</v>
      </c>
      <c r="B36" s="25" t="s">
        <v>120</v>
      </c>
      <c r="C36" s="25" t="s">
        <v>35</v>
      </c>
      <c r="D36" s="179" t="s">
        <v>121</v>
      </c>
      <c r="E36" s="39"/>
      <c r="F36" s="90">
        <v>155232</v>
      </c>
      <c r="G36" s="83" t="b">
        <v>0</v>
      </c>
      <c r="H36" s="208"/>
      <c r="I36" s="91" t="s">
        <v>170</v>
      </c>
      <c r="J36" s="198"/>
    </row>
    <row r="37" spans="1:10" ht="26.1" customHeight="1" x14ac:dyDescent="0.15">
      <c r="A37" s="24">
        <v>26</v>
      </c>
      <c r="B37" s="25" t="s">
        <v>122</v>
      </c>
      <c r="C37" s="25" t="s">
        <v>36</v>
      </c>
      <c r="D37" s="125" t="s">
        <v>9</v>
      </c>
      <c r="E37" s="39"/>
      <c r="F37" s="90">
        <v>180180</v>
      </c>
      <c r="G37" s="83" t="b">
        <v>0</v>
      </c>
      <c r="H37" s="208"/>
      <c r="I37" s="91" t="s">
        <v>169</v>
      </c>
      <c r="J37" s="196"/>
    </row>
    <row r="38" spans="1:10" ht="26.1" customHeight="1" x14ac:dyDescent="0.15">
      <c r="A38" s="42">
        <v>27</v>
      </c>
      <c r="B38" s="43" t="s">
        <v>123</v>
      </c>
      <c r="C38" s="43" t="s">
        <v>36</v>
      </c>
      <c r="D38" s="179" t="s">
        <v>124</v>
      </c>
      <c r="E38" s="44"/>
      <c r="F38" s="90">
        <v>86184</v>
      </c>
      <c r="G38" s="83" t="b">
        <v>0</v>
      </c>
      <c r="H38" s="209"/>
      <c r="I38" s="91" t="s">
        <v>169</v>
      </c>
      <c r="J38" s="198"/>
    </row>
    <row r="39" spans="1:10" ht="26.1" customHeight="1" x14ac:dyDescent="0.15">
      <c r="A39" s="42">
        <v>28</v>
      </c>
      <c r="B39" s="43" t="s">
        <v>125</v>
      </c>
      <c r="C39" s="43" t="s">
        <v>36</v>
      </c>
      <c r="D39" s="179" t="s">
        <v>126</v>
      </c>
      <c r="E39" s="44"/>
      <c r="F39" s="90">
        <v>114521</v>
      </c>
      <c r="G39" s="83" t="b">
        <v>0</v>
      </c>
      <c r="H39" s="209"/>
      <c r="I39" s="91" t="s">
        <v>170</v>
      </c>
      <c r="J39" s="198"/>
    </row>
    <row r="40" spans="1:10" ht="26.1" customHeight="1" x14ac:dyDescent="0.15">
      <c r="A40" s="42">
        <v>29</v>
      </c>
      <c r="B40" s="43" t="s">
        <v>127</v>
      </c>
      <c r="C40" s="43" t="s">
        <v>72</v>
      </c>
      <c r="D40" s="125" t="s">
        <v>73</v>
      </c>
      <c r="E40" s="44"/>
      <c r="F40" s="90">
        <v>513408</v>
      </c>
      <c r="G40" s="83" t="b">
        <v>0</v>
      </c>
      <c r="H40" s="209"/>
      <c r="I40" s="91" t="s">
        <v>170</v>
      </c>
      <c r="J40" s="196"/>
    </row>
    <row r="41" spans="1:10" ht="26.1" customHeight="1" x14ac:dyDescent="0.15">
      <c r="A41" s="42">
        <v>30</v>
      </c>
      <c r="B41" s="43" t="s">
        <v>128</v>
      </c>
      <c r="C41" s="43" t="s">
        <v>72</v>
      </c>
      <c r="D41" s="203" t="s">
        <v>129</v>
      </c>
      <c r="E41" s="44"/>
      <c r="F41" s="90">
        <v>356966</v>
      </c>
      <c r="G41" s="83" t="b">
        <v>0</v>
      </c>
      <c r="H41" s="207" t="s">
        <v>335</v>
      </c>
      <c r="I41" s="91" t="s">
        <v>170</v>
      </c>
      <c r="J41" s="196" t="s">
        <v>336</v>
      </c>
    </row>
    <row r="42" spans="1:10" ht="26.1" customHeight="1" x14ac:dyDescent="0.15">
      <c r="A42" s="42">
        <v>31</v>
      </c>
      <c r="B42" s="43" t="s">
        <v>130</v>
      </c>
      <c r="C42" s="43" t="s">
        <v>72</v>
      </c>
      <c r="D42" s="125" t="s">
        <v>74</v>
      </c>
      <c r="E42" s="44"/>
      <c r="F42" s="90">
        <v>289497</v>
      </c>
      <c r="G42" s="83" t="b">
        <v>0</v>
      </c>
      <c r="H42" s="209"/>
      <c r="I42" s="91" t="s">
        <v>170</v>
      </c>
      <c r="J42" s="196"/>
    </row>
    <row r="43" spans="1:10" ht="26.1" customHeight="1" x14ac:dyDescent="0.15">
      <c r="A43" s="42">
        <v>32</v>
      </c>
      <c r="B43" s="43" t="s">
        <v>131</v>
      </c>
      <c r="C43" s="43" t="s">
        <v>72</v>
      </c>
      <c r="D43" s="125" t="s">
        <v>75</v>
      </c>
      <c r="E43" s="44"/>
      <c r="F43" s="90">
        <v>293540</v>
      </c>
      <c r="G43" s="83" t="b">
        <v>0</v>
      </c>
      <c r="H43" s="209"/>
      <c r="I43" s="91" t="s">
        <v>170</v>
      </c>
      <c r="J43" s="196"/>
    </row>
    <row r="44" spans="1:10" ht="26.1" customHeight="1" x14ac:dyDescent="0.15">
      <c r="A44" s="42">
        <v>33</v>
      </c>
      <c r="B44" s="43" t="s">
        <v>132</v>
      </c>
      <c r="C44" s="43" t="s">
        <v>37</v>
      </c>
      <c r="D44" s="125" t="s">
        <v>10</v>
      </c>
      <c r="E44" s="44"/>
      <c r="F44" s="90">
        <v>336210</v>
      </c>
      <c r="G44" s="83" t="b">
        <v>0</v>
      </c>
      <c r="H44" s="209"/>
      <c r="I44" s="91" t="s">
        <v>170</v>
      </c>
      <c r="J44" s="196"/>
    </row>
    <row r="45" spans="1:10" ht="26.1" customHeight="1" x14ac:dyDescent="0.15">
      <c r="A45" s="42">
        <v>34</v>
      </c>
      <c r="B45" s="43" t="s">
        <v>133</v>
      </c>
      <c r="C45" s="43" t="s">
        <v>37</v>
      </c>
      <c r="D45" s="125" t="s">
        <v>11</v>
      </c>
      <c r="E45" s="44"/>
      <c r="F45" s="90">
        <v>151200</v>
      </c>
      <c r="G45" s="83" t="b">
        <v>0</v>
      </c>
      <c r="H45" s="209"/>
      <c r="I45" s="91" t="s">
        <v>170</v>
      </c>
      <c r="J45" s="196"/>
    </row>
    <row r="46" spans="1:10" ht="26.1" customHeight="1" x14ac:dyDescent="0.15">
      <c r="A46" s="42">
        <v>35</v>
      </c>
      <c r="B46" s="43" t="s">
        <v>134</v>
      </c>
      <c r="C46" s="43" t="s">
        <v>37</v>
      </c>
      <c r="D46" s="125" t="s">
        <v>12</v>
      </c>
      <c r="E46" s="44"/>
      <c r="F46" s="90">
        <v>335076</v>
      </c>
      <c r="G46" s="83" t="b">
        <v>0</v>
      </c>
      <c r="H46" s="209"/>
      <c r="I46" s="91" t="s">
        <v>170</v>
      </c>
      <c r="J46" s="196"/>
    </row>
    <row r="47" spans="1:10" ht="26.1" customHeight="1" x14ac:dyDescent="0.15">
      <c r="A47" s="42">
        <v>36</v>
      </c>
      <c r="B47" s="43" t="s">
        <v>135</v>
      </c>
      <c r="C47" s="43" t="s">
        <v>37</v>
      </c>
      <c r="D47" s="203" t="s">
        <v>136</v>
      </c>
      <c r="E47" s="44"/>
      <c r="F47" s="90">
        <v>168630</v>
      </c>
      <c r="G47" s="83" t="b">
        <v>0</v>
      </c>
      <c r="H47" s="207" t="s">
        <v>335</v>
      </c>
      <c r="I47" s="91" t="s">
        <v>170</v>
      </c>
      <c r="J47" s="196" t="s">
        <v>339</v>
      </c>
    </row>
    <row r="48" spans="1:10" ht="26.1" customHeight="1" x14ac:dyDescent="0.15">
      <c r="A48" s="42">
        <v>37</v>
      </c>
      <c r="B48" s="43" t="s">
        <v>137</v>
      </c>
      <c r="C48" s="43" t="s">
        <v>37</v>
      </c>
      <c r="D48" s="125" t="s">
        <v>13</v>
      </c>
      <c r="E48" s="44"/>
      <c r="F48" s="90">
        <v>390600</v>
      </c>
      <c r="G48" s="83" t="b">
        <v>0</v>
      </c>
      <c r="H48" s="209"/>
      <c r="I48" s="91" t="s">
        <v>169</v>
      </c>
      <c r="J48" s="196"/>
    </row>
    <row r="49" spans="1:10" ht="26.1" customHeight="1" x14ac:dyDescent="0.15">
      <c r="A49" s="42">
        <v>38</v>
      </c>
      <c r="B49" s="43" t="s">
        <v>138</v>
      </c>
      <c r="C49" s="43" t="s">
        <v>37</v>
      </c>
      <c r="D49" s="203" t="s">
        <v>139</v>
      </c>
      <c r="E49" s="44"/>
      <c r="F49" s="90">
        <v>235158</v>
      </c>
      <c r="G49" s="83" t="b">
        <v>0</v>
      </c>
      <c r="H49" s="207" t="s">
        <v>335</v>
      </c>
      <c r="I49" s="91" t="s">
        <v>169</v>
      </c>
      <c r="J49" s="196" t="s">
        <v>340</v>
      </c>
    </row>
    <row r="50" spans="1:10" ht="26.1" customHeight="1" x14ac:dyDescent="0.15">
      <c r="A50" s="42">
        <v>39</v>
      </c>
      <c r="B50" s="43" t="s">
        <v>140</v>
      </c>
      <c r="C50" s="43" t="s">
        <v>37</v>
      </c>
      <c r="D50" s="125" t="s">
        <v>141</v>
      </c>
      <c r="E50" s="44"/>
      <c r="F50" s="90">
        <v>115710</v>
      </c>
      <c r="G50" s="83" t="b">
        <v>0</v>
      </c>
      <c r="H50" s="209"/>
      <c r="I50" s="91" t="s">
        <v>170</v>
      </c>
      <c r="J50" s="196"/>
    </row>
    <row r="51" spans="1:10" ht="26.1" customHeight="1" x14ac:dyDescent="0.15">
      <c r="A51" s="42">
        <v>40</v>
      </c>
      <c r="B51" s="43" t="s">
        <v>142</v>
      </c>
      <c r="C51" s="43" t="s">
        <v>38</v>
      </c>
      <c r="D51" s="125" t="s">
        <v>14</v>
      </c>
      <c r="E51" s="44"/>
      <c r="F51" s="90">
        <v>420000</v>
      </c>
      <c r="G51" s="83" t="b">
        <v>0</v>
      </c>
      <c r="H51" s="209"/>
      <c r="I51" s="91" t="s">
        <v>170</v>
      </c>
      <c r="J51" s="196"/>
    </row>
    <row r="52" spans="1:10" ht="26.1" customHeight="1" x14ac:dyDescent="0.15">
      <c r="A52" s="42">
        <v>41</v>
      </c>
      <c r="B52" s="43" t="s">
        <v>143</v>
      </c>
      <c r="C52" s="43" t="s">
        <v>39</v>
      </c>
      <c r="D52" s="125" t="s">
        <v>15</v>
      </c>
      <c r="E52" s="44"/>
      <c r="F52" s="90">
        <v>420000</v>
      </c>
      <c r="G52" s="83" t="b">
        <v>0</v>
      </c>
      <c r="H52" s="209"/>
      <c r="I52" s="91" t="s">
        <v>169</v>
      </c>
      <c r="J52" s="196"/>
    </row>
    <row r="53" spans="1:10" ht="26.1" customHeight="1" x14ac:dyDescent="0.15">
      <c r="A53" s="42">
        <v>42</v>
      </c>
      <c r="B53" s="43" t="s">
        <v>144</v>
      </c>
      <c r="C53" s="43" t="s">
        <v>39</v>
      </c>
      <c r="D53" s="125" t="s">
        <v>145</v>
      </c>
      <c r="E53" s="44"/>
      <c r="F53" s="90">
        <v>210000</v>
      </c>
      <c r="G53" s="83" t="b">
        <v>0</v>
      </c>
      <c r="H53" s="209"/>
      <c r="I53" s="91" t="s">
        <v>170</v>
      </c>
      <c r="J53" s="196"/>
    </row>
    <row r="54" spans="1:10" ht="26.1" customHeight="1" x14ac:dyDescent="0.15">
      <c r="A54" s="42">
        <v>43</v>
      </c>
      <c r="B54" s="43" t="s">
        <v>146</v>
      </c>
      <c r="C54" s="43" t="s">
        <v>40</v>
      </c>
      <c r="D54" s="125" t="s">
        <v>16</v>
      </c>
      <c r="E54" s="44"/>
      <c r="F54" s="90">
        <v>277200</v>
      </c>
      <c r="G54" s="83" t="b">
        <v>0</v>
      </c>
      <c r="H54" s="209"/>
      <c r="I54" s="91" t="s">
        <v>170</v>
      </c>
      <c r="J54" s="196"/>
    </row>
    <row r="55" spans="1:10" ht="26.1" customHeight="1" x14ac:dyDescent="0.15">
      <c r="A55" s="42">
        <v>44</v>
      </c>
      <c r="B55" s="43" t="s">
        <v>147</v>
      </c>
      <c r="C55" s="43" t="s">
        <v>40</v>
      </c>
      <c r="D55" s="125" t="s">
        <v>76</v>
      </c>
      <c r="E55" s="44"/>
      <c r="F55" s="90">
        <v>626220</v>
      </c>
      <c r="G55" s="83" t="b">
        <v>0</v>
      </c>
      <c r="H55" s="209"/>
      <c r="I55" s="91" t="s">
        <v>169</v>
      </c>
      <c r="J55" s="196"/>
    </row>
    <row r="56" spans="1:10" ht="26.1" customHeight="1" x14ac:dyDescent="0.15">
      <c r="A56" s="42">
        <v>45</v>
      </c>
      <c r="B56" s="43" t="s">
        <v>148</v>
      </c>
      <c r="C56" s="43" t="s">
        <v>40</v>
      </c>
      <c r="D56" s="180" t="s">
        <v>149</v>
      </c>
      <c r="E56" s="44"/>
      <c r="F56" s="90">
        <v>218400</v>
      </c>
      <c r="G56" s="83" t="b">
        <v>0</v>
      </c>
      <c r="H56" s="209"/>
      <c r="I56" s="91" t="s">
        <v>169</v>
      </c>
      <c r="J56" s="199"/>
    </row>
    <row r="57" spans="1:10" ht="26.1" customHeight="1" x14ac:dyDescent="0.15">
      <c r="A57" s="42">
        <v>46</v>
      </c>
      <c r="B57" s="43" t="s">
        <v>150</v>
      </c>
      <c r="C57" s="43" t="s">
        <v>40</v>
      </c>
      <c r="D57" s="180" t="s">
        <v>151</v>
      </c>
      <c r="E57" s="44"/>
      <c r="F57" s="90">
        <v>352800</v>
      </c>
      <c r="G57" s="83" t="b">
        <v>0</v>
      </c>
      <c r="H57" s="209"/>
      <c r="I57" s="91" t="s">
        <v>170</v>
      </c>
      <c r="J57" s="199"/>
    </row>
    <row r="58" spans="1:10" ht="26.1" customHeight="1" x14ac:dyDescent="0.15">
      <c r="A58" s="42">
        <v>47</v>
      </c>
      <c r="B58" s="43" t="s">
        <v>152</v>
      </c>
      <c r="C58" s="43" t="s">
        <v>41</v>
      </c>
      <c r="D58" s="180" t="s">
        <v>77</v>
      </c>
      <c r="E58" s="44"/>
      <c r="F58" s="90">
        <v>296688</v>
      </c>
      <c r="G58" s="83" t="b">
        <v>0</v>
      </c>
      <c r="H58" s="209"/>
      <c r="I58" s="91" t="s">
        <v>170</v>
      </c>
      <c r="J58" s="199"/>
    </row>
    <row r="59" spans="1:10" ht="26.1" customHeight="1" x14ac:dyDescent="0.15">
      <c r="A59" s="42">
        <v>48</v>
      </c>
      <c r="B59" s="43" t="s">
        <v>153</v>
      </c>
      <c r="C59" s="43" t="s">
        <v>54</v>
      </c>
      <c r="D59" s="180" t="s">
        <v>55</v>
      </c>
      <c r="E59" s="44"/>
      <c r="F59" s="90">
        <v>281400</v>
      </c>
      <c r="G59" s="83" t="b">
        <v>0</v>
      </c>
      <c r="H59" s="209"/>
      <c r="I59" s="91" t="s">
        <v>170</v>
      </c>
      <c r="J59" s="199"/>
    </row>
    <row r="60" spans="1:10" ht="26.1" customHeight="1" x14ac:dyDescent="0.15">
      <c r="A60" s="42">
        <v>49</v>
      </c>
      <c r="B60" s="43" t="s">
        <v>154</v>
      </c>
      <c r="C60" s="43" t="s">
        <v>54</v>
      </c>
      <c r="D60" s="180" t="s">
        <v>56</v>
      </c>
      <c r="E60" s="44"/>
      <c r="F60" s="90">
        <v>291480</v>
      </c>
      <c r="G60" s="83" t="b">
        <v>0</v>
      </c>
      <c r="H60" s="209"/>
      <c r="I60" s="91" t="s">
        <v>170</v>
      </c>
      <c r="J60" s="199"/>
    </row>
    <row r="61" spans="1:10" ht="26.1" customHeight="1" x14ac:dyDescent="0.15">
      <c r="A61" s="42">
        <v>50</v>
      </c>
      <c r="B61" s="43" t="s">
        <v>155</v>
      </c>
      <c r="C61" s="43" t="s">
        <v>54</v>
      </c>
      <c r="D61" s="180" t="s">
        <v>57</v>
      </c>
      <c r="E61" s="44"/>
      <c r="F61" s="90">
        <v>410760</v>
      </c>
      <c r="G61" s="83" t="b">
        <v>0</v>
      </c>
      <c r="H61" s="209"/>
      <c r="I61" s="91" t="s">
        <v>170</v>
      </c>
      <c r="J61" s="199"/>
    </row>
    <row r="62" spans="1:10" ht="26.1" customHeight="1" x14ac:dyDescent="0.15">
      <c r="A62" s="42">
        <v>51</v>
      </c>
      <c r="B62" s="43" t="s">
        <v>156</v>
      </c>
      <c r="C62" s="43" t="s">
        <v>54</v>
      </c>
      <c r="D62" s="180" t="s">
        <v>88</v>
      </c>
      <c r="E62" s="44"/>
      <c r="F62" s="90">
        <v>376320</v>
      </c>
      <c r="G62" s="83" t="b">
        <v>0</v>
      </c>
      <c r="H62" s="209"/>
      <c r="I62" s="91" t="s">
        <v>170</v>
      </c>
      <c r="J62" s="199"/>
    </row>
    <row r="63" spans="1:10" ht="26.1" customHeight="1" x14ac:dyDescent="0.15">
      <c r="A63" s="42">
        <v>52</v>
      </c>
      <c r="B63" s="43" t="s">
        <v>157</v>
      </c>
      <c r="C63" s="43" t="s">
        <v>58</v>
      </c>
      <c r="D63" s="180" t="s">
        <v>59</v>
      </c>
      <c r="E63" s="44"/>
      <c r="F63" s="90">
        <v>264600</v>
      </c>
      <c r="G63" s="83" t="b">
        <v>0</v>
      </c>
      <c r="H63" s="209"/>
      <c r="I63" s="91" t="s">
        <v>170</v>
      </c>
      <c r="J63" s="199"/>
    </row>
    <row r="64" spans="1:10" ht="26.1" customHeight="1" x14ac:dyDescent="0.15">
      <c r="A64" s="42">
        <v>53</v>
      </c>
      <c r="B64" s="43" t="s">
        <v>158</v>
      </c>
      <c r="C64" s="43" t="s">
        <v>58</v>
      </c>
      <c r="D64" s="180" t="s">
        <v>60</v>
      </c>
      <c r="E64" s="44"/>
      <c r="F64" s="90">
        <v>386400</v>
      </c>
      <c r="G64" s="83" t="b">
        <v>0</v>
      </c>
      <c r="H64" s="209"/>
      <c r="I64" s="91" t="s">
        <v>170</v>
      </c>
      <c r="J64" s="199"/>
    </row>
    <row r="65" spans="1:10" ht="26.1" customHeight="1" x14ac:dyDescent="0.15">
      <c r="A65" s="42">
        <v>54</v>
      </c>
      <c r="B65" s="43" t="s">
        <v>159</v>
      </c>
      <c r="C65" s="43" t="s">
        <v>58</v>
      </c>
      <c r="D65" s="180" t="s">
        <v>61</v>
      </c>
      <c r="E65" s="44"/>
      <c r="F65" s="90">
        <v>333690</v>
      </c>
      <c r="G65" s="83" t="b">
        <v>0</v>
      </c>
      <c r="H65" s="209"/>
      <c r="I65" s="91" t="s">
        <v>170</v>
      </c>
      <c r="J65" s="199"/>
    </row>
    <row r="66" spans="1:10" ht="26.1" customHeight="1" x14ac:dyDescent="0.15">
      <c r="A66" s="42">
        <v>55</v>
      </c>
      <c r="B66" s="43" t="s">
        <v>160</v>
      </c>
      <c r="C66" s="43" t="s">
        <v>78</v>
      </c>
      <c r="D66" s="180" t="s">
        <v>79</v>
      </c>
      <c r="E66" s="44"/>
      <c r="F66" s="90">
        <v>229320</v>
      </c>
      <c r="G66" s="83" t="b">
        <v>0</v>
      </c>
      <c r="H66" s="209"/>
      <c r="I66" s="91" t="s">
        <v>170</v>
      </c>
      <c r="J66" s="199"/>
    </row>
    <row r="67" spans="1:10" ht="26.1" customHeight="1" x14ac:dyDescent="0.15">
      <c r="A67" s="42">
        <v>56</v>
      </c>
      <c r="B67" s="43" t="s">
        <v>161</v>
      </c>
      <c r="C67" s="43" t="s">
        <v>80</v>
      </c>
      <c r="D67" s="180" t="s">
        <v>81</v>
      </c>
      <c r="E67" s="44"/>
      <c r="F67" s="90">
        <v>312774</v>
      </c>
      <c r="G67" s="83" t="b">
        <v>0</v>
      </c>
      <c r="H67" s="209"/>
      <c r="I67" s="91" t="s">
        <v>170</v>
      </c>
      <c r="J67" s="199"/>
    </row>
    <row r="68" spans="1:10" ht="26.1" customHeight="1" x14ac:dyDescent="0.15">
      <c r="A68" s="42">
        <v>57</v>
      </c>
      <c r="B68" s="43" t="s">
        <v>162</v>
      </c>
      <c r="C68" s="43" t="s">
        <v>80</v>
      </c>
      <c r="D68" s="180" t="s">
        <v>82</v>
      </c>
      <c r="E68" s="44"/>
      <c r="F68" s="90">
        <v>277342</v>
      </c>
      <c r="G68" s="83" t="b">
        <v>0</v>
      </c>
      <c r="H68" s="209"/>
      <c r="I68" s="91" t="s">
        <v>169</v>
      </c>
      <c r="J68" s="200"/>
    </row>
    <row r="69" spans="1:10" ht="26.1" customHeight="1" x14ac:dyDescent="0.15">
      <c r="A69" s="42">
        <v>58</v>
      </c>
      <c r="B69" s="43" t="s">
        <v>163</v>
      </c>
      <c r="C69" s="43" t="s">
        <v>80</v>
      </c>
      <c r="D69" s="180" t="s">
        <v>83</v>
      </c>
      <c r="E69" s="44"/>
      <c r="F69" s="186">
        <v>418572</v>
      </c>
      <c r="G69" s="187" t="b">
        <v>0</v>
      </c>
      <c r="H69" s="208"/>
      <c r="I69" s="188" t="s">
        <v>169</v>
      </c>
      <c r="J69" s="200"/>
    </row>
    <row r="70" spans="1:10" ht="26.1" customHeight="1" x14ac:dyDescent="0.15">
      <c r="A70" s="42">
        <v>59</v>
      </c>
      <c r="B70" s="43" t="s">
        <v>164</v>
      </c>
      <c r="C70" s="43" t="s">
        <v>165</v>
      </c>
      <c r="D70" s="180" t="s">
        <v>166</v>
      </c>
      <c r="E70" s="44"/>
      <c r="F70" s="90">
        <v>281232</v>
      </c>
      <c r="G70" s="83" t="b">
        <v>0</v>
      </c>
      <c r="H70" s="210"/>
      <c r="I70" s="185" t="s">
        <v>170</v>
      </c>
      <c r="J70" s="201"/>
    </row>
    <row r="71" spans="1:10" ht="26.1" customHeight="1" x14ac:dyDescent="0.15">
      <c r="A71" s="26">
        <v>60</v>
      </c>
      <c r="B71" s="27" t="s">
        <v>167</v>
      </c>
      <c r="C71" s="27" t="s">
        <v>165</v>
      </c>
      <c r="D71" s="181" t="s">
        <v>168</v>
      </c>
      <c r="E71" s="126"/>
      <c r="F71" s="127">
        <v>455868</v>
      </c>
      <c r="G71" s="128" t="b">
        <v>0</v>
      </c>
      <c r="H71" s="211"/>
      <c r="I71" s="91" t="s">
        <v>170</v>
      </c>
      <c r="J71" s="202"/>
    </row>
    <row r="72" spans="1:10" ht="22.5" customHeight="1" x14ac:dyDescent="0.15">
      <c r="B72" s="45"/>
      <c r="C72" s="5"/>
      <c r="D72" s="193" t="s">
        <v>341</v>
      </c>
      <c r="E72" s="40"/>
    </row>
    <row r="73" spans="1:10" ht="24" customHeight="1" x14ac:dyDescent="0.35">
      <c r="D73" s="93" t="s">
        <v>51</v>
      </c>
      <c r="E73" s="94">
        <f>COUNTIF(G10:G71,TRUE)</f>
        <v>0</v>
      </c>
      <c r="F73" s="95">
        <f>SUMIF(G12:G71,TRUE,F12:F71)</f>
        <v>0</v>
      </c>
    </row>
    <row r="74" spans="1:10" ht="10.5" customHeight="1" x14ac:dyDescent="0.35">
      <c r="F74" s="94"/>
    </row>
    <row r="75" spans="1:10" ht="24" customHeight="1" x14ac:dyDescent="0.35">
      <c r="A75" s="232" t="s">
        <v>65</v>
      </c>
      <c r="B75" s="233"/>
      <c r="C75" s="233"/>
      <c r="D75" s="233"/>
      <c r="E75" s="233"/>
      <c r="F75" s="233"/>
      <c r="G75" s="96"/>
    </row>
    <row r="76" spans="1:10" ht="24" customHeight="1" x14ac:dyDescent="0.35">
      <c r="A76" s="236" t="s">
        <v>351</v>
      </c>
      <c r="B76" s="237"/>
      <c r="C76" s="237"/>
      <c r="D76" s="237"/>
      <c r="E76" s="237"/>
      <c r="F76" s="237"/>
      <c r="G76" s="237"/>
      <c r="H76" s="237"/>
      <c r="I76" s="237"/>
      <c r="J76" s="237"/>
    </row>
  </sheetData>
  <mergeCells count="5">
    <mergeCell ref="D1:E1"/>
    <mergeCell ref="D10:H10"/>
    <mergeCell ref="A75:F75"/>
    <mergeCell ref="E8:J9"/>
    <mergeCell ref="A76:J76"/>
  </mergeCells>
  <phoneticPr fontId="10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19050</xdr:rowOff>
                  </from>
                  <to>
                    <xdr:col>5</xdr:col>
                    <xdr:colOff>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2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3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12</xdr:row>
                    <xdr:rowOff>57150</xdr:rowOff>
                  </from>
                  <to>
                    <xdr:col>9</xdr:col>
                    <xdr:colOff>66675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4" name="Check Box 42">
              <controlPr defaultSize="0" autoFill="0" autoLine="0" autoPict="0">
                <anchor moveWithCells="1">
                  <from>
                    <xdr:col>7</xdr:col>
                    <xdr:colOff>200025</xdr:colOff>
                    <xdr:row>11</xdr:row>
                    <xdr:rowOff>57150</xdr:rowOff>
                  </from>
                  <to>
                    <xdr:col>9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5" name="Check Box 43">
              <controlPr defaultSize="0" autoFill="0" autoLine="0" autoPict="0">
                <anchor moveWithCells="1">
                  <from>
                    <xdr:col>7</xdr:col>
                    <xdr:colOff>200025</xdr:colOff>
                    <xdr:row>13</xdr:row>
                    <xdr:rowOff>57150</xdr:rowOff>
                  </from>
                  <to>
                    <xdr:col>9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6" name="Check Box 44">
              <controlPr defaultSize="0" autoFill="0" autoLine="0" autoPict="0">
                <anchor moveWithCells="1">
                  <from>
                    <xdr:col>7</xdr:col>
                    <xdr:colOff>200025</xdr:colOff>
                    <xdr:row>14</xdr:row>
                    <xdr:rowOff>57150</xdr:rowOff>
                  </from>
                  <to>
                    <xdr:col>9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7" name="Check Box 45">
              <controlPr defaultSize="0" autoFill="0" autoLine="0" autoPict="0">
                <anchor moveWithCells="1">
                  <from>
                    <xdr:col>7</xdr:col>
                    <xdr:colOff>200025</xdr:colOff>
                    <xdr:row>15</xdr:row>
                    <xdr:rowOff>57150</xdr:rowOff>
                  </from>
                  <to>
                    <xdr:col>9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8" name="Check Box 46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57150</xdr:rowOff>
                  </from>
                  <to>
                    <xdr:col>9</xdr:col>
                    <xdr:colOff>66675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9" name="Check Box 47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47625</xdr:rowOff>
                  </from>
                  <to>
                    <xdr:col>9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0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57150</xdr:rowOff>
                  </from>
                  <to>
                    <xdr:col>9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1" name="Check Box 49">
              <controlPr defaultSize="0" autoFill="0" autoLine="0" autoPict="0">
                <anchor moveWithCells="1">
                  <from>
                    <xdr:col>7</xdr:col>
                    <xdr:colOff>200025</xdr:colOff>
                    <xdr:row>23</xdr:row>
                    <xdr:rowOff>57150</xdr:rowOff>
                  </from>
                  <to>
                    <xdr:col>9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2" name="Check Box 50">
              <controlPr defaultSize="0" autoFill="0" autoLine="0" autoPict="0">
                <anchor moveWithCells="1">
                  <from>
                    <xdr:col>7</xdr:col>
                    <xdr:colOff>200025</xdr:colOff>
                    <xdr:row>24</xdr:row>
                    <xdr:rowOff>57150</xdr:rowOff>
                  </from>
                  <to>
                    <xdr:col>9</xdr:col>
                    <xdr:colOff>66675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3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29</xdr:row>
                    <xdr:rowOff>57150</xdr:rowOff>
                  </from>
                  <to>
                    <xdr:col>9</xdr:col>
                    <xdr:colOff>66675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4" name="Check Box 52">
              <controlPr defaultSize="0" autoFill="0" autoLine="0" autoPict="0">
                <anchor moveWithCells="1">
                  <from>
                    <xdr:col>7</xdr:col>
                    <xdr:colOff>200025</xdr:colOff>
                    <xdr:row>36</xdr:row>
                    <xdr:rowOff>38100</xdr:rowOff>
                  </from>
                  <to>
                    <xdr:col>9</xdr:col>
                    <xdr:colOff>66675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5" name="Check Box 54">
              <controlPr defaultSize="0" autoFill="0" autoLine="0" autoPict="0">
                <anchor moveWithCells="1">
                  <from>
                    <xdr:col>7</xdr:col>
                    <xdr:colOff>200025</xdr:colOff>
                    <xdr:row>39</xdr:row>
                    <xdr:rowOff>57150</xdr:rowOff>
                  </from>
                  <to>
                    <xdr:col>9</xdr:col>
                    <xdr:colOff>66675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6" name="Check Box 57">
              <controlPr defaultSize="0" autoFill="0" autoLine="0" autoPict="0">
                <anchor moveWithCells="1">
                  <from>
                    <xdr:col>7</xdr:col>
                    <xdr:colOff>200025</xdr:colOff>
                    <xdr:row>43</xdr:row>
                    <xdr:rowOff>57150</xdr:rowOff>
                  </from>
                  <to>
                    <xdr:col>9</xdr:col>
                    <xdr:colOff>66675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7" name="Check Box 58">
              <controlPr defaultSize="0" autoFill="0" autoLine="0" autoPict="0">
                <anchor moveWithCells="1">
                  <from>
                    <xdr:col>7</xdr:col>
                    <xdr:colOff>200025</xdr:colOff>
                    <xdr:row>44</xdr:row>
                    <xdr:rowOff>57150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8" name="Check Box 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9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0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1" name="Check Box 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2" name="Check Box 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3" name="Check Box 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4" name="Check Box 69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47625</xdr:rowOff>
                  </from>
                  <to>
                    <xdr:col>9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5" name="Check Box 70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47625</xdr:rowOff>
                  </from>
                  <to>
                    <xdr:col>9</xdr:col>
                    <xdr:colOff>66675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6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25</xdr:row>
                    <xdr:rowOff>47625</xdr:rowOff>
                  </from>
                  <to>
                    <xdr:col>9</xdr:col>
                    <xdr:colOff>66675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7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26</xdr:row>
                    <xdr:rowOff>47625</xdr:rowOff>
                  </from>
                  <to>
                    <xdr:col>9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8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27</xdr:row>
                    <xdr:rowOff>47625</xdr:rowOff>
                  </from>
                  <to>
                    <xdr:col>9</xdr:col>
                    <xdr:colOff>66675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9" name="Check Box 75">
              <controlPr defaultSize="0" autoFill="0" autoLine="0" autoPict="0">
                <anchor moveWithCells="1">
                  <from>
                    <xdr:col>7</xdr:col>
                    <xdr:colOff>200025</xdr:colOff>
                    <xdr:row>41</xdr:row>
                    <xdr:rowOff>57150</xdr:rowOff>
                  </from>
                  <to>
                    <xdr:col>9</xdr:col>
                    <xdr:colOff>66675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0" name="Check Box 78">
              <controlPr defaultSize="0" autoFill="0" autoLine="0" autoPict="0">
                <anchor moveWithCells="1">
                  <from>
                    <xdr:col>7</xdr:col>
                    <xdr:colOff>200025</xdr:colOff>
                    <xdr:row>50</xdr:row>
                    <xdr:rowOff>57150</xdr:rowOff>
                  </from>
                  <to>
                    <xdr:col>9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1" name="Check Box 81">
              <controlPr defaultSize="0" autoFill="0" autoLine="0" autoPict="0">
                <anchor moveWithCells="1">
                  <from>
                    <xdr:col>7</xdr:col>
                    <xdr:colOff>200025</xdr:colOff>
                    <xdr:row>57</xdr:row>
                    <xdr:rowOff>28575</xdr:rowOff>
                  </from>
                  <to>
                    <xdr:col>9</xdr:col>
                    <xdr:colOff>66675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2" name="Check Box 82">
              <controlPr defaultSize="0" autoFill="0" autoLine="0" autoPict="0">
                <anchor moveWithCells="1">
                  <from>
                    <xdr:col>7</xdr:col>
                    <xdr:colOff>200025</xdr:colOff>
                    <xdr:row>58</xdr:row>
                    <xdr:rowOff>28575</xdr:rowOff>
                  </from>
                  <to>
                    <xdr:col>9</xdr:col>
                    <xdr:colOff>66675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3" name="Check Box 83">
              <controlPr defaultSize="0" autoFill="0" autoLine="0" autoPict="0">
                <anchor moveWithCells="1">
                  <from>
                    <xdr:col>7</xdr:col>
                    <xdr:colOff>200025</xdr:colOff>
                    <xdr:row>59</xdr:row>
                    <xdr:rowOff>28575</xdr:rowOff>
                  </from>
                  <to>
                    <xdr:col>9</xdr:col>
                    <xdr:colOff>66675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4" name="Check Box 84">
              <controlPr defaultSize="0" autoFill="0" autoLine="0" autoPict="0">
                <anchor moveWithCells="1">
                  <from>
                    <xdr:col>7</xdr:col>
                    <xdr:colOff>200025</xdr:colOff>
                    <xdr:row>60</xdr:row>
                    <xdr:rowOff>28575</xdr:rowOff>
                  </from>
                  <to>
                    <xdr:col>9</xdr:col>
                    <xdr:colOff>66675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61</xdr:row>
                    <xdr:rowOff>28575</xdr:rowOff>
                  </from>
                  <to>
                    <xdr:col>9</xdr:col>
                    <xdr:colOff>66675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76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62</xdr:row>
                    <xdr:rowOff>28575</xdr:rowOff>
                  </from>
                  <to>
                    <xdr:col>9</xdr:col>
                    <xdr:colOff>66675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7" name="Check Box 87">
              <controlPr defaultSize="0" autoFill="0" autoLine="0" autoPict="0">
                <anchor moveWithCells="1">
                  <from>
                    <xdr:col>7</xdr:col>
                    <xdr:colOff>200025</xdr:colOff>
                    <xdr:row>63</xdr:row>
                    <xdr:rowOff>28575</xdr:rowOff>
                  </from>
                  <to>
                    <xdr:col>9</xdr:col>
                    <xdr:colOff>66675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78" name="Check Box 88">
              <controlPr defaultSize="0" autoFill="0" autoLine="0" autoPict="0">
                <anchor moveWithCells="1">
                  <from>
                    <xdr:col>7</xdr:col>
                    <xdr:colOff>200025</xdr:colOff>
                    <xdr:row>64</xdr:row>
                    <xdr:rowOff>28575</xdr:rowOff>
                  </from>
                  <to>
                    <xdr:col>9</xdr:col>
                    <xdr:colOff>66675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79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65</xdr:row>
                    <xdr:rowOff>28575</xdr:rowOff>
                  </from>
                  <to>
                    <xdr:col>9</xdr:col>
                    <xdr:colOff>66675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80" name="Check Box 90">
              <controlPr defaultSize="0" autoFill="0" autoLine="0" autoPict="0">
                <anchor moveWithCells="1">
                  <from>
                    <xdr:col>7</xdr:col>
                    <xdr:colOff>200025</xdr:colOff>
                    <xdr:row>66</xdr:row>
                    <xdr:rowOff>28575</xdr:rowOff>
                  </from>
                  <to>
                    <xdr:col>9</xdr:col>
                    <xdr:colOff>66675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81" name="Check Box 91">
              <controlPr defaultSize="0" autoFill="0" autoLine="0" autoPict="0">
                <anchor moveWithCells="1">
                  <from>
                    <xdr:col>7</xdr:col>
                    <xdr:colOff>200025</xdr:colOff>
                    <xdr:row>67</xdr:row>
                    <xdr:rowOff>57150</xdr:rowOff>
                  </from>
                  <to>
                    <xdr:col>9</xdr:col>
                    <xdr:colOff>66675</xdr:colOff>
                    <xdr:row>67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82" name="Check Box 92">
              <controlPr defaultSize="0" autoFill="0" autoLine="0" autoPict="0">
                <anchor moveWithCells="1">
                  <from>
                    <xdr:col>7</xdr:col>
                    <xdr:colOff>200025</xdr:colOff>
                    <xdr:row>68</xdr:row>
                    <xdr:rowOff>47625</xdr:rowOff>
                  </from>
                  <to>
                    <xdr:col>9</xdr:col>
                    <xdr:colOff>66675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3" name="Check Box 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4" name="Check Box 9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5" name="Check Box 9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6" name="Check Box 9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7" name="Check Box 9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8" name="Check Box 9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9" name="Check Box 10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90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91" name="Check Box 10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92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93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94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5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6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7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8" name="Check Box 10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9" name="Check Box 1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00" name="Check Box 1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01" name="Check Box 1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02" name="Check Box 1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03" name="Check Box 1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04" name="Check Box 1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5" name="Check Box 1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6" name="Check Box 1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7" name="Check Box 1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8" name="Check Box 1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9" name="Check Box 1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10" name="Check Box 1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11" name="Check Box 1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12" name="Check Box 1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13" name="Check Box 1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14" name="Check Box 1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15" name="Check Box 1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16" name="Check Box 1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17" name="Check Box 12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18" name="Check Box 1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19" name="Check Box 1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20" name="Check Box 1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21" name="Check Box 1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22" name="Check Box 1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23" name="Check Box 1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24" name="Check Box 1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25" name="Check Box 1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26" name="Check Box 140">
              <controlPr defaultSize="0" autoFill="0" autoLine="0" autoPict="0">
                <anchor moveWithCells="1">
                  <from>
                    <xdr:col>7</xdr:col>
                    <xdr:colOff>200025</xdr:colOff>
                    <xdr:row>20</xdr:row>
                    <xdr:rowOff>66675</xdr:rowOff>
                  </from>
                  <to>
                    <xdr:col>7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27" name="Check Box 141">
              <controlPr defaultSize="0" autoFill="0" autoLine="0" autoPict="0">
                <anchor moveWithCells="1">
                  <from>
                    <xdr:col>7</xdr:col>
                    <xdr:colOff>200025</xdr:colOff>
                    <xdr:row>33</xdr:row>
                    <xdr:rowOff>66675</xdr:rowOff>
                  </from>
                  <to>
                    <xdr:col>7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28" name="Check Box 142">
              <controlPr defaultSize="0" autoFill="0" autoLine="0" autoPict="0">
                <anchor moveWithCells="1">
                  <from>
                    <xdr:col>7</xdr:col>
                    <xdr:colOff>200025</xdr:colOff>
                    <xdr:row>45</xdr:row>
                    <xdr:rowOff>57150</xdr:rowOff>
                  </from>
                  <to>
                    <xdr:col>9</xdr:col>
                    <xdr:colOff>66675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29" name="Check Box 143">
              <controlPr defaultSize="0" autoFill="0" autoLine="0" autoPict="0">
                <anchor moveWithCells="1">
                  <from>
                    <xdr:col>7</xdr:col>
                    <xdr:colOff>200025</xdr:colOff>
                    <xdr:row>51</xdr:row>
                    <xdr:rowOff>57150</xdr:rowOff>
                  </from>
                  <to>
                    <xdr:col>9</xdr:col>
                    <xdr:colOff>66675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30" name="Check Box 144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57150</xdr:rowOff>
                  </from>
                  <to>
                    <xdr:col>9</xdr:col>
                    <xdr:colOff>66675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31" name="Check Box 145">
              <controlPr defaultSize="0" autoFill="0" autoLine="0" autoPict="0">
                <anchor moveWithCells="1">
                  <from>
                    <xdr:col>7</xdr:col>
                    <xdr:colOff>200025</xdr:colOff>
                    <xdr:row>54</xdr:row>
                    <xdr:rowOff>57150</xdr:rowOff>
                  </from>
                  <to>
                    <xdr:col>9</xdr:col>
                    <xdr:colOff>66675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32" name="Check Box 146">
              <controlPr defaultSize="0" autoFill="0" autoLine="0" autoPict="0">
                <anchor moveWithCells="1">
                  <from>
                    <xdr:col>7</xdr:col>
                    <xdr:colOff>200025</xdr:colOff>
                    <xdr:row>42</xdr:row>
                    <xdr:rowOff>47625</xdr:rowOff>
                  </from>
                  <to>
                    <xdr:col>9</xdr:col>
                    <xdr:colOff>66675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33" name="Check Box 147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47625</xdr:rowOff>
                  </from>
                  <to>
                    <xdr:col>9</xdr:col>
                    <xdr:colOff>66675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34" name="Check Box 151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35" name="Check Box 152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36" name="Check Box 153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37" name="Check Box 157">
              <controlPr defaultSize="0" autoFill="0" autoLine="0" autoPict="0">
                <anchor moveWithCells="1">
                  <from>
                    <xdr:col>7</xdr:col>
                    <xdr:colOff>200025</xdr:colOff>
                    <xdr:row>40</xdr:row>
                    <xdr:rowOff>57150</xdr:rowOff>
                  </from>
                  <to>
                    <xdr:col>7</xdr:col>
                    <xdr:colOff>638175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38" name="Check Box 159">
              <controlPr defaultSize="0" autoFill="0" autoLine="0" autoPict="0">
                <anchor moveWithCells="1">
                  <from>
                    <xdr:col>7</xdr:col>
                    <xdr:colOff>200025</xdr:colOff>
                    <xdr:row>48</xdr:row>
                    <xdr:rowOff>57150</xdr:rowOff>
                  </from>
                  <to>
                    <xdr:col>7</xdr:col>
                    <xdr:colOff>647700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39" name="Check Box 160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57150</xdr:rowOff>
                  </from>
                  <to>
                    <xdr:col>7</xdr:col>
                    <xdr:colOff>647700</xdr:colOff>
                    <xdr:row>46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E27F-0A4E-42ED-87A1-27AB4D1E668F}">
  <sheetPr>
    <pageSetUpPr fitToPage="1"/>
  </sheetPr>
  <dimension ref="A1:E112"/>
  <sheetViews>
    <sheetView topLeftCell="A75" workbookViewId="0">
      <selection activeCell="A77" sqref="A77:A106"/>
    </sheetView>
  </sheetViews>
  <sheetFormatPr defaultRowHeight="17.25" customHeight="1" x14ac:dyDescent="0.35"/>
  <cols>
    <col min="2" max="2" width="51.42578125" customWidth="1"/>
    <col min="3" max="3" width="5.85546875" style="97" customWidth="1"/>
    <col min="4" max="4" width="9.140625" style="123"/>
    <col min="5" max="5" width="51.42578125" customWidth="1"/>
  </cols>
  <sheetData>
    <row r="1" spans="1:5" ht="21.75" customHeight="1" x14ac:dyDescent="0.35">
      <c r="A1" s="97"/>
      <c r="B1" s="97"/>
      <c r="D1" s="244" t="s">
        <v>175</v>
      </c>
      <c r="E1" s="244"/>
    </row>
    <row r="2" spans="1:5" ht="17.25" customHeight="1" x14ac:dyDescent="0.35">
      <c r="A2" s="97"/>
      <c r="B2" s="97"/>
      <c r="C2" s="98"/>
      <c r="D2" s="99" t="s">
        <v>330</v>
      </c>
      <c r="E2" s="100" t="s">
        <v>176</v>
      </c>
    </row>
    <row r="3" spans="1:5" ht="17.25" customHeight="1" x14ac:dyDescent="0.35">
      <c r="A3" s="101"/>
      <c r="B3" s="102" t="s">
        <v>170</v>
      </c>
      <c r="C3" s="101"/>
      <c r="D3" s="245" t="s">
        <v>177</v>
      </c>
      <c r="E3" s="103" t="s">
        <v>178</v>
      </c>
    </row>
    <row r="4" spans="1:5" ht="17.25" customHeight="1" x14ac:dyDescent="0.35">
      <c r="A4" s="101"/>
      <c r="B4" s="102" t="s">
        <v>170</v>
      </c>
      <c r="C4" s="101"/>
      <c r="D4" s="246"/>
      <c r="E4" s="103" t="s">
        <v>179</v>
      </c>
    </row>
    <row r="5" spans="1:5" ht="17.25" customHeight="1" x14ac:dyDescent="0.35">
      <c r="A5" s="101"/>
      <c r="B5" s="102" t="s">
        <v>170</v>
      </c>
      <c r="C5" s="101"/>
      <c r="D5" s="246"/>
      <c r="E5" s="103" t="s">
        <v>180</v>
      </c>
    </row>
    <row r="6" spans="1:5" ht="17.25" customHeight="1" x14ac:dyDescent="0.35">
      <c r="A6" s="101"/>
      <c r="B6" s="102" t="s">
        <v>170</v>
      </c>
      <c r="C6" s="101"/>
      <c r="D6" s="246"/>
      <c r="E6" s="103" t="s">
        <v>181</v>
      </c>
    </row>
    <row r="7" spans="1:5" ht="17.25" customHeight="1" x14ac:dyDescent="0.35">
      <c r="A7" s="101"/>
      <c r="B7" s="102" t="s">
        <v>170</v>
      </c>
      <c r="C7" s="101"/>
      <c r="D7" s="246"/>
      <c r="E7" s="103" t="s">
        <v>182</v>
      </c>
    </row>
    <row r="8" spans="1:5" ht="17.25" customHeight="1" x14ac:dyDescent="0.35">
      <c r="A8" s="101"/>
      <c r="B8" s="102" t="s">
        <v>170</v>
      </c>
      <c r="C8" s="101"/>
      <c r="D8" s="246"/>
      <c r="E8" s="103" t="s">
        <v>183</v>
      </c>
    </row>
    <row r="9" spans="1:5" ht="17.25" customHeight="1" x14ac:dyDescent="0.35">
      <c r="A9" s="101"/>
      <c r="B9" s="102" t="s">
        <v>170</v>
      </c>
      <c r="C9" s="101"/>
      <c r="D9" s="246"/>
      <c r="E9" s="103" t="s">
        <v>184</v>
      </c>
    </row>
    <row r="10" spans="1:5" ht="17.25" customHeight="1" x14ac:dyDescent="0.35">
      <c r="A10" s="101"/>
      <c r="B10" s="102" t="s">
        <v>170</v>
      </c>
      <c r="C10" s="101"/>
      <c r="D10" s="246"/>
      <c r="E10" s="103" t="s">
        <v>185</v>
      </c>
    </row>
    <row r="11" spans="1:5" ht="17.25" customHeight="1" x14ac:dyDescent="0.35">
      <c r="A11" s="101"/>
      <c r="B11" s="102" t="s">
        <v>170</v>
      </c>
      <c r="C11" s="101"/>
      <c r="D11" s="246"/>
      <c r="E11" s="103" t="s">
        <v>186</v>
      </c>
    </row>
    <row r="12" spans="1:5" ht="17.25" customHeight="1" x14ac:dyDescent="0.35">
      <c r="A12" s="101"/>
      <c r="B12" s="102" t="s">
        <v>170</v>
      </c>
      <c r="C12" s="101"/>
      <c r="D12" s="246"/>
      <c r="E12" s="103" t="s">
        <v>187</v>
      </c>
    </row>
    <row r="13" spans="1:5" ht="17.25" customHeight="1" x14ac:dyDescent="0.35">
      <c r="A13" s="101"/>
      <c r="B13" s="102" t="s">
        <v>170</v>
      </c>
      <c r="C13" s="101"/>
      <c r="D13" s="246"/>
      <c r="E13" s="103" t="s">
        <v>188</v>
      </c>
    </row>
    <row r="14" spans="1:5" ht="17.25" customHeight="1" x14ac:dyDescent="0.35">
      <c r="A14" s="101"/>
      <c r="B14" s="102" t="s">
        <v>170</v>
      </c>
      <c r="C14" s="101"/>
      <c r="D14" s="246"/>
      <c r="E14" s="103" t="s">
        <v>189</v>
      </c>
    </row>
    <row r="15" spans="1:5" ht="17.25" customHeight="1" x14ac:dyDescent="0.35">
      <c r="A15" s="248" t="s">
        <v>190</v>
      </c>
      <c r="B15" s="248"/>
      <c r="C15" s="101"/>
      <c r="D15" s="246"/>
      <c r="E15" s="103" t="s">
        <v>191</v>
      </c>
    </row>
    <row r="16" spans="1:5" ht="17.25" customHeight="1" x14ac:dyDescent="0.35">
      <c r="A16" s="100" t="s">
        <v>330</v>
      </c>
      <c r="B16" s="100" t="s">
        <v>176</v>
      </c>
      <c r="C16" s="101"/>
      <c r="D16" s="246"/>
      <c r="E16" s="103" t="s">
        <v>192</v>
      </c>
    </row>
    <row r="17" spans="1:5" ht="17.25" customHeight="1" x14ac:dyDescent="0.35">
      <c r="A17" s="249" t="s">
        <v>193</v>
      </c>
      <c r="B17" s="104" t="s">
        <v>194</v>
      </c>
      <c r="C17" s="105" t="s">
        <v>195</v>
      </c>
      <c r="D17" s="246"/>
      <c r="E17" s="103" t="s">
        <v>196</v>
      </c>
    </row>
    <row r="18" spans="1:5" ht="17.25" customHeight="1" x14ac:dyDescent="0.35">
      <c r="A18" s="250"/>
      <c r="B18" s="106" t="s">
        <v>197</v>
      </c>
      <c r="C18" s="101"/>
      <c r="D18" s="246"/>
      <c r="E18" s="103" t="s">
        <v>198</v>
      </c>
    </row>
    <row r="19" spans="1:5" ht="17.25" customHeight="1" x14ac:dyDescent="0.35">
      <c r="A19" s="250"/>
      <c r="B19" s="106" t="s">
        <v>199</v>
      </c>
      <c r="C19" s="101"/>
      <c r="D19" s="246"/>
      <c r="E19" s="103" t="s">
        <v>200</v>
      </c>
    </row>
    <row r="20" spans="1:5" ht="17.25" customHeight="1" x14ac:dyDescent="0.35">
      <c r="A20" s="250"/>
      <c r="B20" s="106" t="s">
        <v>201</v>
      </c>
      <c r="C20" s="101"/>
      <c r="D20" s="246"/>
      <c r="E20" s="103" t="s">
        <v>202</v>
      </c>
    </row>
    <row r="21" spans="1:5" ht="17.25" customHeight="1" x14ac:dyDescent="0.35">
      <c r="A21" s="250"/>
      <c r="B21" s="106" t="s">
        <v>203</v>
      </c>
      <c r="C21" s="101"/>
      <c r="D21" s="246"/>
      <c r="E21" s="103" t="s">
        <v>204</v>
      </c>
    </row>
    <row r="22" spans="1:5" ht="17.25" customHeight="1" x14ac:dyDescent="0.35">
      <c r="A22" s="250"/>
      <c r="B22" s="106" t="s">
        <v>205</v>
      </c>
      <c r="C22" s="101"/>
      <c r="D22" s="246"/>
      <c r="E22" s="103" t="s">
        <v>206</v>
      </c>
    </row>
    <row r="23" spans="1:5" ht="17.25" customHeight="1" x14ac:dyDescent="0.35">
      <c r="A23" s="250"/>
      <c r="B23" s="106" t="s">
        <v>207</v>
      </c>
      <c r="C23" s="101"/>
      <c r="D23" s="246"/>
      <c r="E23" s="103" t="s">
        <v>208</v>
      </c>
    </row>
    <row r="24" spans="1:5" ht="17.25" customHeight="1" x14ac:dyDescent="0.35">
      <c r="A24" s="250"/>
      <c r="B24" s="106" t="s">
        <v>209</v>
      </c>
      <c r="C24" s="101"/>
      <c r="D24" s="246"/>
      <c r="E24" s="103" t="s">
        <v>210</v>
      </c>
    </row>
    <row r="25" spans="1:5" ht="17.25" customHeight="1" x14ac:dyDescent="0.35">
      <c r="A25" s="250"/>
      <c r="B25" s="106" t="s">
        <v>211</v>
      </c>
      <c r="C25" s="101"/>
      <c r="D25" s="246"/>
      <c r="E25" s="103" t="s">
        <v>212</v>
      </c>
    </row>
    <row r="26" spans="1:5" ht="17.25" customHeight="1" x14ac:dyDescent="0.35">
      <c r="A26" s="250"/>
      <c r="B26" s="106" t="s">
        <v>213</v>
      </c>
      <c r="C26" s="101"/>
      <c r="D26" s="246"/>
      <c r="E26" s="103" t="s">
        <v>214</v>
      </c>
    </row>
    <row r="27" spans="1:5" ht="17.25" customHeight="1" x14ac:dyDescent="0.35">
      <c r="A27" s="250"/>
      <c r="B27" s="106" t="s">
        <v>215</v>
      </c>
      <c r="C27" s="101"/>
      <c r="D27" s="246"/>
      <c r="E27" s="103" t="s">
        <v>216</v>
      </c>
    </row>
    <row r="28" spans="1:5" ht="17.25" customHeight="1" x14ac:dyDescent="0.35">
      <c r="A28" s="250"/>
      <c r="B28" s="106" t="s">
        <v>217</v>
      </c>
      <c r="C28" s="101"/>
      <c r="D28" s="246"/>
      <c r="E28" s="103" t="s">
        <v>218</v>
      </c>
    </row>
    <row r="29" spans="1:5" ht="17.25" customHeight="1" x14ac:dyDescent="0.35">
      <c r="A29" s="250"/>
      <c r="B29" s="106" t="s">
        <v>219</v>
      </c>
      <c r="C29" s="101"/>
      <c r="D29" s="246"/>
      <c r="E29" s="103" t="s">
        <v>220</v>
      </c>
    </row>
    <row r="30" spans="1:5" ht="17.25" customHeight="1" x14ac:dyDescent="0.35">
      <c r="A30" s="250"/>
      <c r="B30" s="106" t="s">
        <v>221</v>
      </c>
      <c r="C30" s="101"/>
      <c r="D30" s="246"/>
      <c r="E30" s="103" t="s">
        <v>222</v>
      </c>
    </row>
    <row r="31" spans="1:5" ht="17.25" customHeight="1" x14ac:dyDescent="0.35">
      <c r="A31" s="250"/>
      <c r="B31" s="106" t="s">
        <v>223</v>
      </c>
      <c r="C31" s="105" t="s">
        <v>195</v>
      </c>
      <c r="D31" s="246"/>
      <c r="E31" s="103" t="s">
        <v>224</v>
      </c>
    </row>
    <row r="32" spans="1:5" ht="17.25" customHeight="1" x14ac:dyDescent="0.35">
      <c r="A32" s="250"/>
      <c r="B32" s="106" t="s">
        <v>225</v>
      </c>
      <c r="C32" s="101"/>
      <c r="D32" s="246"/>
      <c r="E32" s="103" t="s">
        <v>226</v>
      </c>
    </row>
    <row r="33" spans="1:5" ht="17.25" customHeight="1" x14ac:dyDescent="0.35">
      <c r="A33" s="250"/>
      <c r="B33" s="106" t="s">
        <v>227</v>
      </c>
      <c r="C33" s="101"/>
      <c r="D33" s="246"/>
      <c r="E33" s="103" t="s">
        <v>228</v>
      </c>
    </row>
    <row r="34" spans="1:5" ht="17.25" customHeight="1" x14ac:dyDescent="0.35">
      <c r="A34" s="250"/>
      <c r="B34" s="106" t="s">
        <v>229</v>
      </c>
      <c r="C34" s="101"/>
      <c r="D34" s="246"/>
      <c r="E34" s="103" t="s">
        <v>230</v>
      </c>
    </row>
    <row r="35" spans="1:5" ht="17.25" customHeight="1" x14ac:dyDescent="0.35">
      <c r="A35" s="250"/>
      <c r="B35" s="106" t="s">
        <v>231</v>
      </c>
      <c r="C35" s="101"/>
      <c r="D35" s="246"/>
      <c r="E35" s="103" t="s">
        <v>232</v>
      </c>
    </row>
    <row r="36" spans="1:5" ht="17.25" customHeight="1" x14ac:dyDescent="0.35">
      <c r="A36" s="250"/>
      <c r="B36" s="106" t="s">
        <v>233</v>
      </c>
      <c r="C36" s="101"/>
      <c r="D36" s="247"/>
      <c r="E36" s="107" t="s">
        <v>234</v>
      </c>
    </row>
    <row r="37" spans="1:5" ht="17.25" customHeight="1" x14ac:dyDescent="0.35">
      <c r="A37" s="250"/>
      <c r="B37" s="106" t="s">
        <v>235</v>
      </c>
      <c r="C37" s="101"/>
      <c r="D37" s="245" t="s">
        <v>236</v>
      </c>
      <c r="E37" s="108" t="s">
        <v>237</v>
      </c>
    </row>
    <row r="38" spans="1:5" ht="17.25" customHeight="1" x14ac:dyDescent="0.35">
      <c r="A38" s="250"/>
      <c r="B38" s="106" t="s">
        <v>238</v>
      </c>
      <c r="C38" s="101"/>
      <c r="D38" s="246"/>
      <c r="E38" s="106" t="s">
        <v>239</v>
      </c>
    </row>
    <row r="39" spans="1:5" ht="17.25" customHeight="1" x14ac:dyDescent="0.35">
      <c r="A39" s="250"/>
      <c r="B39" s="106" t="s">
        <v>240</v>
      </c>
      <c r="C39" s="101"/>
      <c r="D39" s="246"/>
      <c r="E39" s="106" t="s">
        <v>241</v>
      </c>
    </row>
    <row r="40" spans="1:5" ht="17.25" customHeight="1" x14ac:dyDescent="0.35">
      <c r="A40" s="250"/>
      <c r="B40" s="106" t="s">
        <v>242</v>
      </c>
      <c r="C40" s="101"/>
      <c r="D40" s="246"/>
      <c r="E40" s="106" t="s">
        <v>243</v>
      </c>
    </row>
    <row r="41" spans="1:5" ht="17.25" customHeight="1" x14ac:dyDescent="0.35">
      <c r="A41" s="250"/>
      <c r="B41" s="106" t="s">
        <v>244</v>
      </c>
      <c r="C41" s="101"/>
      <c r="D41" s="246"/>
      <c r="E41" s="106" t="s">
        <v>245</v>
      </c>
    </row>
    <row r="42" spans="1:5" ht="17.25" customHeight="1" x14ac:dyDescent="0.35">
      <c r="A42" s="250"/>
      <c r="B42" s="106" t="s">
        <v>246</v>
      </c>
      <c r="C42" s="101"/>
      <c r="D42" s="246"/>
      <c r="E42" s="106" t="s">
        <v>247</v>
      </c>
    </row>
    <row r="43" spans="1:5" ht="17.25" customHeight="1" x14ac:dyDescent="0.35">
      <c r="A43" s="250"/>
      <c r="B43" s="106" t="s">
        <v>248</v>
      </c>
      <c r="C43" s="101"/>
      <c r="D43" s="246"/>
      <c r="E43" s="106" t="s">
        <v>249</v>
      </c>
    </row>
    <row r="44" spans="1:5" ht="17.25" customHeight="1" x14ac:dyDescent="0.35">
      <c r="A44" s="250"/>
      <c r="B44" s="106" t="s">
        <v>250</v>
      </c>
      <c r="C44" s="101"/>
      <c r="D44" s="246"/>
      <c r="E44" s="106" t="s">
        <v>251</v>
      </c>
    </row>
    <row r="45" spans="1:5" ht="17.25" customHeight="1" x14ac:dyDescent="0.35">
      <c r="A45" s="250"/>
      <c r="B45" s="106" t="s">
        <v>252</v>
      </c>
      <c r="C45" s="101"/>
      <c r="D45" s="246"/>
      <c r="E45" s="106" t="s">
        <v>253</v>
      </c>
    </row>
    <row r="46" spans="1:5" ht="17.25" customHeight="1" x14ac:dyDescent="0.35">
      <c r="A46" s="251"/>
      <c r="B46" s="109" t="s">
        <v>254</v>
      </c>
      <c r="C46" s="105" t="s">
        <v>195</v>
      </c>
      <c r="D46" s="246"/>
      <c r="E46" s="106" t="s">
        <v>255</v>
      </c>
    </row>
    <row r="47" spans="1:5" ht="17.25" customHeight="1" x14ac:dyDescent="0.35">
      <c r="A47" s="110"/>
      <c r="B47" s="111" t="s">
        <v>170</v>
      </c>
      <c r="C47" s="101"/>
      <c r="D47" s="246"/>
      <c r="E47" s="106" t="s">
        <v>256</v>
      </c>
    </row>
    <row r="48" spans="1:5" ht="17.25" customHeight="1" x14ac:dyDescent="0.35">
      <c r="A48" s="101"/>
      <c r="B48" s="102" t="s">
        <v>170</v>
      </c>
      <c r="C48" s="101"/>
      <c r="D48" s="246"/>
      <c r="E48" s="106" t="s">
        <v>257</v>
      </c>
    </row>
    <row r="49" spans="1:5" ht="17.25" customHeight="1" x14ac:dyDescent="0.35">
      <c r="A49" s="101"/>
      <c r="B49" s="102" t="s">
        <v>170</v>
      </c>
      <c r="C49" s="101"/>
      <c r="D49" s="246"/>
      <c r="E49" s="106" t="s">
        <v>258</v>
      </c>
    </row>
    <row r="50" spans="1:5" ht="17.25" customHeight="1" x14ac:dyDescent="0.35">
      <c r="A50" s="101"/>
      <c r="B50" s="102" t="s">
        <v>170</v>
      </c>
      <c r="C50" s="101"/>
      <c r="D50" s="246"/>
      <c r="E50" s="106" t="s">
        <v>259</v>
      </c>
    </row>
    <row r="51" spans="1:5" ht="17.25" customHeight="1" x14ac:dyDescent="0.35">
      <c r="A51" s="101"/>
      <c r="B51" s="102" t="s">
        <v>170</v>
      </c>
      <c r="C51" s="101"/>
      <c r="D51" s="246"/>
      <c r="E51" s="106" t="s">
        <v>260</v>
      </c>
    </row>
    <row r="52" spans="1:5" ht="17.25" customHeight="1" x14ac:dyDescent="0.35">
      <c r="A52" s="101"/>
      <c r="B52" s="102" t="s">
        <v>170</v>
      </c>
      <c r="C52" s="101"/>
      <c r="D52" s="246"/>
      <c r="E52" s="106" t="s">
        <v>261</v>
      </c>
    </row>
    <row r="53" spans="1:5" ht="17.25" customHeight="1" x14ac:dyDescent="0.35">
      <c r="A53" s="101"/>
      <c r="B53" s="102" t="s">
        <v>170</v>
      </c>
      <c r="C53" s="101"/>
      <c r="D53" s="246"/>
      <c r="E53" s="106" t="s">
        <v>262</v>
      </c>
    </row>
    <row r="54" spans="1:5" ht="17.25" customHeight="1" x14ac:dyDescent="0.35">
      <c r="A54" s="101"/>
      <c r="B54" s="102" t="s">
        <v>170</v>
      </c>
      <c r="C54" s="101"/>
      <c r="D54" s="246"/>
      <c r="E54" s="106" t="s">
        <v>263</v>
      </c>
    </row>
    <row r="55" spans="1:5" ht="17.25" customHeight="1" x14ac:dyDescent="0.35">
      <c r="A55" s="101"/>
      <c r="B55" s="102" t="s">
        <v>170</v>
      </c>
      <c r="C55" s="101"/>
      <c r="D55" s="246"/>
      <c r="E55" s="106" t="s">
        <v>264</v>
      </c>
    </row>
    <row r="56" spans="1:5" ht="17.25" customHeight="1" x14ac:dyDescent="0.35">
      <c r="A56" s="101"/>
      <c r="B56" s="102" t="s">
        <v>170</v>
      </c>
      <c r="C56" s="101"/>
      <c r="D56" s="246"/>
      <c r="E56" s="106" t="s">
        <v>265</v>
      </c>
    </row>
    <row r="57" spans="1:5" ht="17.25" customHeight="1" x14ac:dyDescent="0.35">
      <c r="A57" s="101"/>
      <c r="B57" s="102" t="s">
        <v>170</v>
      </c>
      <c r="C57" s="101"/>
      <c r="D57" s="246"/>
      <c r="E57" s="106" t="s">
        <v>266</v>
      </c>
    </row>
    <row r="58" spans="1:5" ht="17.25" customHeight="1" x14ac:dyDescent="0.35">
      <c r="A58" s="101"/>
      <c r="B58" s="102" t="s">
        <v>170</v>
      </c>
      <c r="C58" s="101"/>
      <c r="D58" s="246"/>
      <c r="E58" s="106" t="s">
        <v>267</v>
      </c>
    </row>
    <row r="59" spans="1:5" ht="17.25" customHeight="1" x14ac:dyDescent="0.35">
      <c r="A59" s="101"/>
      <c r="B59" s="102" t="s">
        <v>170</v>
      </c>
      <c r="C59" s="101"/>
      <c r="D59" s="246"/>
      <c r="E59" s="106" t="s">
        <v>268</v>
      </c>
    </row>
    <row r="60" spans="1:5" ht="17.25" customHeight="1" x14ac:dyDescent="0.35">
      <c r="A60" s="101"/>
      <c r="B60" s="102" t="s">
        <v>170</v>
      </c>
      <c r="C60" s="101"/>
      <c r="D60" s="246"/>
      <c r="E60" s="106" t="s">
        <v>269</v>
      </c>
    </row>
    <row r="61" spans="1:5" ht="17.25" customHeight="1" x14ac:dyDescent="0.35">
      <c r="A61" s="101"/>
      <c r="B61" s="102" t="s">
        <v>170</v>
      </c>
      <c r="C61" s="101"/>
      <c r="D61" s="246"/>
      <c r="E61" s="106" t="s">
        <v>270</v>
      </c>
    </row>
    <row r="62" spans="1:5" ht="17.25" customHeight="1" x14ac:dyDescent="0.35">
      <c r="A62" s="101"/>
      <c r="B62" s="102" t="s">
        <v>170</v>
      </c>
      <c r="C62" s="101"/>
      <c r="D62" s="246"/>
      <c r="E62" s="106" t="s">
        <v>271</v>
      </c>
    </row>
    <row r="63" spans="1:5" ht="17.25" customHeight="1" x14ac:dyDescent="0.35">
      <c r="A63" s="101"/>
      <c r="B63" s="102" t="s">
        <v>170</v>
      </c>
      <c r="C63" s="101"/>
      <c r="D63" s="246"/>
      <c r="E63" s="106" t="s">
        <v>272</v>
      </c>
    </row>
    <row r="64" spans="1:5" ht="17.25" customHeight="1" x14ac:dyDescent="0.35">
      <c r="A64" s="101"/>
      <c r="B64" s="102" t="s">
        <v>170</v>
      </c>
      <c r="C64" s="101"/>
      <c r="D64" s="246"/>
      <c r="E64" s="106" t="s">
        <v>273</v>
      </c>
    </row>
    <row r="65" spans="1:5" ht="17.25" customHeight="1" x14ac:dyDescent="0.35">
      <c r="A65" s="101"/>
      <c r="B65" s="102" t="s">
        <v>170</v>
      </c>
      <c r="C65" s="101"/>
      <c r="D65" s="246"/>
      <c r="E65" s="106" t="s">
        <v>274</v>
      </c>
    </row>
    <row r="66" spans="1:5" ht="17.25" customHeight="1" x14ac:dyDescent="0.35">
      <c r="A66" s="101"/>
      <c r="B66" s="102" t="s">
        <v>170</v>
      </c>
      <c r="C66" s="101"/>
      <c r="D66" s="246"/>
      <c r="E66" s="106" t="s">
        <v>275</v>
      </c>
    </row>
    <row r="67" spans="1:5" ht="17.25" customHeight="1" x14ac:dyDescent="0.35">
      <c r="A67" s="101"/>
      <c r="B67" s="102" t="s">
        <v>170</v>
      </c>
      <c r="C67" s="101"/>
      <c r="D67" s="246"/>
      <c r="E67" s="106" t="s">
        <v>276</v>
      </c>
    </row>
    <row r="68" spans="1:5" ht="17.25" customHeight="1" x14ac:dyDescent="0.35">
      <c r="A68" s="101"/>
      <c r="B68" s="102" t="s">
        <v>170</v>
      </c>
      <c r="C68" s="101"/>
      <c r="D68" s="246"/>
      <c r="E68" s="106" t="s">
        <v>277</v>
      </c>
    </row>
    <row r="69" spans="1:5" ht="17.25" customHeight="1" x14ac:dyDescent="0.35">
      <c r="A69" s="101"/>
      <c r="B69" s="102" t="s">
        <v>170</v>
      </c>
      <c r="C69" s="101"/>
      <c r="D69" s="246"/>
      <c r="E69" s="106" t="s">
        <v>278</v>
      </c>
    </row>
    <row r="70" spans="1:5" ht="17.25" customHeight="1" x14ac:dyDescent="0.35">
      <c r="A70" s="101"/>
      <c r="B70" s="102" t="s">
        <v>170</v>
      </c>
      <c r="C70" s="101"/>
      <c r="D70" s="246"/>
      <c r="E70" s="106" t="s">
        <v>279</v>
      </c>
    </row>
    <row r="71" spans="1:5" ht="17.25" customHeight="1" x14ac:dyDescent="0.35">
      <c r="A71" s="101"/>
      <c r="B71" s="102" t="s">
        <v>170</v>
      </c>
      <c r="C71" s="101"/>
      <c r="D71" s="253"/>
      <c r="E71" s="106" t="s">
        <v>280</v>
      </c>
    </row>
    <row r="72" spans="1:5" ht="17.25" customHeight="1" x14ac:dyDescent="0.35">
      <c r="A72" s="101"/>
      <c r="B72" s="102" t="s">
        <v>170</v>
      </c>
      <c r="C72" s="101"/>
      <c r="D72" s="253"/>
      <c r="E72" s="106" t="s">
        <v>281</v>
      </c>
    </row>
    <row r="73" spans="1:5" ht="17.25" customHeight="1" x14ac:dyDescent="0.35">
      <c r="A73" s="101"/>
      <c r="B73" s="102" t="s">
        <v>170</v>
      </c>
      <c r="C73" s="101"/>
      <c r="D73" s="253"/>
      <c r="E73" s="106" t="s">
        <v>282</v>
      </c>
    </row>
    <row r="74" spans="1:5" ht="17.25" customHeight="1" x14ac:dyDescent="0.35">
      <c r="A74" s="101"/>
      <c r="B74" s="102" t="s">
        <v>170</v>
      </c>
      <c r="C74" s="101"/>
      <c r="D74" s="254"/>
      <c r="E74" s="112" t="s">
        <v>283</v>
      </c>
    </row>
    <row r="75" spans="1:5" ht="35.25" customHeight="1" x14ac:dyDescent="0.35">
      <c r="A75" s="252" t="s">
        <v>190</v>
      </c>
      <c r="B75" s="252"/>
      <c r="D75" s="244" t="s">
        <v>175</v>
      </c>
      <c r="E75" s="244"/>
    </row>
    <row r="76" spans="1:5" ht="17.25" customHeight="1" x14ac:dyDescent="0.35">
      <c r="A76" s="100" t="s">
        <v>330</v>
      </c>
      <c r="B76" s="100" t="s">
        <v>176</v>
      </c>
      <c r="C76" s="113"/>
      <c r="D76" s="99" t="s">
        <v>330</v>
      </c>
      <c r="E76" s="100" t="s">
        <v>176</v>
      </c>
    </row>
    <row r="77" spans="1:5" ht="17.25" customHeight="1" x14ac:dyDescent="0.35">
      <c r="A77" s="238" t="s">
        <v>284</v>
      </c>
      <c r="B77" s="114" t="s">
        <v>285</v>
      </c>
      <c r="C77" s="105" t="s">
        <v>195</v>
      </c>
      <c r="D77" s="241" t="s">
        <v>286</v>
      </c>
      <c r="E77" s="115" t="s">
        <v>285</v>
      </c>
    </row>
    <row r="78" spans="1:5" ht="17.25" customHeight="1" x14ac:dyDescent="0.35">
      <c r="A78" s="239"/>
      <c r="B78" s="114" t="s">
        <v>287</v>
      </c>
      <c r="C78" s="116"/>
      <c r="D78" s="242"/>
      <c r="E78" s="114" t="s">
        <v>287</v>
      </c>
    </row>
    <row r="79" spans="1:5" ht="17.25" customHeight="1" x14ac:dyDescent="0.35">
      <c r="A79" s="239"/>
      <c r="B79" s="114" t="s">
        <v>288</v>
      </c>
      <c r="C79" s="116"/>
      <c r="D79" s="242"/>
      <c r="E79" s="114" t="s">
        <v>288</v>
      </c>
    </row>
    <row r="80" spans="1:5" ht="17.25" customHeight="1" x14ac:dyDescent="0.35">
      <c r="A80" s="239"/>
      <c r="B80" s="114" t="s">
        <v>289</v>
      </c>
      <c r="C80" s="116"/>
      <c r="D80" s="242"/>
      <c r="E80" s="114" t="s">
        <v>289</v>
      </c>
    </row>
    <row r="81" spans="1:5" ht="17.25" customHeight="1" x14ac:dyDescent="0.35">
      <c r="A81" s="239"/>
      <c r="B81" s="114" t="s">
        <v>290</v>
      </c>
      <c r="C81" s="116"/>
      <c r="D81" s="242"/>
      <c r="E81" s="114" t="s">
        <v>290</v>
      </c>
    </row>
    <row r="82" spans="1:5" ht="17.25" customHeight="1" x14ac:dyDescent="0.35">
      <c r="A82" s="239"/>
      <c r="B82" s="114" t="s">
        <v>291</v>
      </c>
      <c r="C82" s="116"/>
      <c r="D82" s="242"/>
      <c r="E82" s="114" t="s">
        <v>291</v>
      </c>
    </row>
    <row r="83" spans="1:5" ht="17.25" customHeight="1" x14ac:dyDescent="0.35">
      <c r="A83" s="239"/>
      <c r="B83" s="114" t="s">
        <v>292</v>
      </c>
      <c r="C83" s="116"/>
      <c r="D83" s="242"/>
      <c r="E83" s="114" t="s">
        <v>292</v>
      </c>
    </row>
    <row r="84" spans="1:5" ht="17.25" customHeight="1" x14ac:dyDescent="0.35">
      <c r="A84" s="239"/>
      <c r="B84" s="114" t="s">
        <v>293</v>
      </c>
      <c r="C84" s="116"/>
      <c r="D84" s="242"/>
      <c r="E84" s="114" t="s">
        <v>293</v>
      </c>
    </row>
    <row r="85" spans="1:5" ht="17.25" customHeight="1" x14ac:dyDescent="0.35">
      <c r="A85" s="239"/>
      <c r="B85" s="114" t="s">
        <v>294</v>
      </c>
      <c r="C85" s="116"/>
      <c r="D85" s="242"/>
      <c r="E85" s="114" t="s">
        <v>294</v>
      </c>
    </row>
    <row r="86" spans="1:5" ht="17.25" customHeight="1" x14ac:dyDescent="0.35">
      <c r="A86" s="239"/>
      <c r="B86" s="114" t="s">
        <v>295</v>
      </c>
      <c r="C86" s="116"/>
      <c r="D86" s="242"/>
      <c r="E86" s="114" t="s">
        <v>295</v>
      </c>
    </row>
    <row r="87" spans="1:5" ht="17.25" customHeight="1" x14ac:dyDescent="0.35">
      <c r="A87" s="239"/>
      <c r="B87" s="114" t="s">
        <v>296</v>
      </c>
      <c r="C87" s="116"/>
      <c r="D87" s="242"/>
      <c r="E87" s="114" t="s">
        <v>296</v>
      </c>
    </row>
    <row r="88" spans="1:5" ht="17.25" customHeight="1" x14ac:dyDescent="0.35">
      <c r="A88" s="239"/>
      <c r="B88" s="114" t="s">
        <v>297</v>
      </c>
      <c r="C88" s="116"/>
      <c r="D88" s="242"/>
      <c r="E88" s="114" t="s">
        <v>297</v>
      </c>
    </row>
    <row r="89" spans="1:5" ht="17.25" customHeight="1" x14ac:dyDescent="0.35">
      <c r="A89" s="239"/>
      <c r="B89" s="114" t="s">
        <v>298</v>
      </c>
      <c r="C89" s="116"/>
      <c r="D89" s="242"/>
      <c r="E89" s="114" t="s">
        <v>298</v>
      </c>
    </row>
    <row r="90" spans="1:5" ht="17.25" customHeight="1" x14ac:dyDescent="0.35">
      <c r="A90" s="239"/>
      <c r="B90" s="114" t="s">
        <v>299</v>
      </c>
      <c r="C90" s="116"/>
      <c r="D90" s="242"/>
      <c r="E90" s="114" t="s">
        <v>299</v>
      </c>
    </row>
    <row r="91" spans="1:5" ht="17.25" customHeight="1" x14ac:dyDescent="0.35">
      <c r="A91" s="239"/>
      <c r="B91" s="114" t="s">
        <v>300</v>
      </c>
      <c r="C91" s="105" t="s">
        <v>195</v>
      </c>
      <c r="D91" s="242"/>
      <c r="E91" s="114" t="s">
        <v>300</v>
      </c>
    </row>
    <row r="92" spans="1:5" ht="17.25" customHeight="1" x14ac:dyDescent="0.35">
      <c r="A92" s="239"/>
      <c r="B92" s="114" t="s">
        <v>301</v>
      </c>
      <c r="C92" s="116"/>
      <c r="D92" s="242"/>
      <c r="E92" s="114" t="s">
        <v>301</v>
      </c>
    </row>
    <row r="93" spans="1:5" ht="17.25" customHeight="1" x14ac:dyDescent="0.35">
      <c r="A93" s="239"/>
      <c r="B93" s="114" t="s">
        <v>302</v>
      </c>
      <c r="C93" s="116"/>
      <c r="D93" s="242"/>
      <c r="E93" s="114" t="s">
        <v>302</v>
      </c>
    </row>
    <row r="94" spans="1:5" ht="17.25" customHeight="1" x14ac:dyDescent="0.35">
      <c r="A94" s="239"/>
      <c r="B94" s="114" t="s">
        <v>303</v>
      </c>
      <c r="C94" s="116"/>
      <c r="D94" s="242"/>
      <c r="E94" s="114" t="s">
        <v>303</v>
      </c>
    </row>
    <row r="95" spans="1:5" ht="17.25" customHeight="1" x14ac:dyDescent="0.35">
      <c r="A95" s="239"/>
      <c r="B95" s="114" t="s">
        <v>304</v>
      </c>
      <c r="C95" s="116"/>
      <c r="D95" s="242"/>
      <c r="E95" s="114" t="s">
        <v>304</v>
      </c>
    </row>
    <row r="96" spans="1:5" ht="17.25" customHeight="1" x14ac:dyDescent="0.35">
      <c r="A96" s="239"/>
      <c r="B96" s="114" t="s">
        <v>305</v>
      </c>
      <c r="C96" s="116"/>
      <c r="D96" s="242"/>
      <c r="E96" s="114" t="s">
        <v>305</v>
      </c>
    </row>
    <row r="97" spans="1:5" ht="17.25" customHeight="1" x14ac:dyDescent="0.35">
      <c r="A97" s="239"/>
      <c r="B97" s="114" t="s">
        <v>306</v>
      </c>
      <c r="C97" s="116"/>
      <c r="D97" s="242"/>
      <c r="E97" s="114" t="s">
        <v>306</v>
      </c>
    </row>
    <row r="98" spans="1:5" ht="17.25" customHeight="1" x14ac:dyDescent="0.35">
      <c r="A98" s="239"/>
      <c r="B98" s="114" t="s">
        <v>307</v>
      </c>
      <c r="C98" s="116"/>
      <c r="D98" s="242"/>
      <c r="E98" s="114" t="s">
        <v>307</v>
      </c>
    </row>
    <row r="99" spans="1:5" ht="17.25" customHeight="1" x14ac:dyDescent="0.35">
      <c r="A99" s="239"/>
      <c r="B99" s="114" t="s">
        <v>308</v>
      </c>
      <c r="C99" s="116"/>
      <c r="D99" s="242"/>
      <c r="E99" s="114" t="s">
        <v>308</v>
      </c>
    </row>
    <row r="100" spans="1:5" ht="17.25" customHeight="1" x14ac:dyDescent="0.35">
      <c r="A100" s="239"/>
      <c r="B100" s="114" t="s">
        <v>309</v>
      </c>
      <c r="C100" s="116"/>
      <c r="D100" s="242"/>
      <c r="E100" s="114" t="s">
        <v>309</v>
      </c>
    </row>
    <row r="101" spans="1:5" ht="17.25" customHeight="1" x14ac:dyDescent="0.35">
      <c r="A101" s="239"/>
      <c r="B101" s="114" t="s">
        <v>310</v>
      </c>
      <c r="C101" s="116"/>
      <c r="D101" s="242"/>
      <c r="E101" s="114" t="s">
        <v>310</v>
      </c>
    </row>
    <row r="102" spans="1:5" ht="17.25" customHeight="1" x14ac:dyDescent="0.35">
      <c r="A102" s="239"/>
      <c r="B102" s="114" t="s">
        <v>311</v>
      </c>
      <c r="C102" s="116"/>
      <c r="D102" s="242"/>
      <c r="E102" s="114" t="s">
        <v>311</v>
      </c>
    </row>
    <row r="103" spans="1:5" ht="17.25" customHeight="1" x14ac:dyDescent="0.35">
      <c r="A103" s="239"/>
      <c r="B103" s="114" t="s">
        <v>312</v>
      </c>
      <c r="C103" s="116"/>
      <c r="D103" s="242"/>
      <c r="E103" s="114" t="s">
        <v>312</v>
      </c>
    </row>
    <row r="104" spans="1:5" ht="17.25" customHeight="1" x14ac:dyDescent="0.35">
      <c r="A104" s="239"/>
      <c r="B104" s="114" t="s">
        <v>313</v>
      </c>
      <c r="C104" s="105" t="s">
        <v>195</v>
      </c>
      <c r="D104" s="243"/>
      <c r="E104" s="117" t="s">
        <v>313</v>
      </c>
    </row>
    <row r="105" spans="1:5" ht="96" customHeight="1" x14ac:dyDescent="0.35">
      <c r="A105" s="239"/>
      <c r="B105" s="118" t="s">
        <v>314</v>
      </c>
      <c r="C105" s="119"/>
      <c r="D105" s="120" t="s">
        <v>315</v>
      </c>
      <c r="E105" s="121" t="s">
        <v>314</v>
      </c>
    </row>
    <row r="106" spans="1:5" ht="96" customHeight="1" x14ac:dyDescent="0.35">
      <c r="A106" s="240"/>
      <c r="B106" s="122" t="s">
        <v>316</v>
      </c>
      <c r="C106" s="119"/>
      <c r="D106" s="120" t="s">
        <v>317</v>
      </c>
      <c r="E106" s="121" t="s">
        <v>316</v>
      </c>
    </row>
    <row r="107" spans="1:5" ht="35.25" customHeight="1" x14ac:dyDescent="0.35">
      <c r="A107" s="252" t="s">
        <v>190</v>
      </c>
      <c r="B107" s="252"/>
      <c r="D107" s="244" t="s">
        <v>175</v>
      </c>
      <c r="E107" s="244"/>
    </row>
    <row r="108" spans="1:5" ht="17.25" customHeight="1" x14ac:dyDescent="0.35">
      <c r="A108" s="100" t="s">
        <v>330</v>
      </c>
      <c r="B108" s="100"/>
      <c r="C108" s="113"/>
      <c r="D108" s="99" t="s">
        <v>330</v>
      </c>
      <c r="E108" s="100" t="s">
        <v>176</v>
      </c>
    </row>
    <row r="109" spans="1:5" ht="17.25" customHeight="1" x14ac:dyDescent="0.35">
      <c r="A109" s="258" t="s">
        <v>329</v>
      </c>
      <c r="B109" s="259" t="s">
        <v>322</v>
      </c>
      <c r="D109" s="255" t="s">
        <v>327</v>
      </c>
      <c r="E109" s="137" t="s">
        <v>323</v>
      </c>
    </row>
    <row r="110" spans="1:5" ht="17.25" customHeight="1" x14ac:dyDescent="0.35">
      <c r="A110" s="256"/>
      <c r="B110" s="260"/>
      <c r="C110" s="97" t="s">
        <v>328</v>
      </c>
      <c r="D110" s="256"/>
      <c r="E110" s="138" t="s">
        <v>324</v>
      </c>
    </row>
    <row r="111" spans="1:5" ht="17.25" customHeight="1" x14ac:dyDescent="0.35">
      <c r="A111" s="256"/>
      <c r="B111" s="260"/>
      <c r="D111" s="256"/>
      <c r="E111" s="138" t="s">
        <v>325</v>
      </c>
    </row>
    <row r="112" spans="1:5" ht="17.25" customHeight="1" x14ac:dyDescent="0.35">
      <c r="A112" s="257"/>
      <c r="B112" s="261"/>
      <c r="D112" s="257"/>
      <c r="E112" s="139" t="s">
        <v>326</v>
      </c>
    </row>
  </sheetData>
  <mergeCells count="14">
    <mergeCell ref="A107:B107"/>
    <mergeCell ref="D107:E107"/>
    <mergeCell ref="D109:D112"/>
    <mergeCell ref="A109:A112"/>
    <mergeCell ref="B109:B112"/>
    <mergeCell ref="A77:A106"/>
    <mergeCell ref="D77:D104"/>
    <mergeCell ref="D1:E1"/>
    <mergeCell ref="D3:D36"/>
    <mergeCell ref="A15:B15"/>
    <mergeCell ref="A17:A46"/>
    <mergeCell ref="A75:B75"/>
    <mergeCell ref="D75:E75"/>
    <mergeCell ref="D37:D74"/>
  </mergeCells>
  <phoneticPr fontId="10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76"/>
  <sheetViews>
    <sheetView topLeftCell="A23" zoomScaleNormal="100" workbookViewId="0">
      <selection activeCell="B35" sqref="B35"/>
    </sheetView>
  </sheetViews>
  <sheetFormatPr defaultColWidth="10.28515625" defaultRowHeight="24" customHeight="1" x14ac:dyDescent="0.35"/>
  <cols>
    <col min="1" max="1" width="3" style="167" customWidth="1"/>
    <col min="2" max="2" width="19" style="4" customWidth="1"/>
    <col min="3" max="3" width="8.85546875" style="4" hidden="1" customWidth="1"/>
    <col min="4" max="4" width="61.140625" style="2" customWidth="1"/>
    <col min="5" max="5" width="12" style="3" customWidth="1"/>
    <col min="6" max="6" width="17.42578125" style="3" customWidth="1"/>
    <col min="7" max="7" width="10.28515625" style="3"/>
    <col min="8" max="8" width="38.85546875" style="3" customWidth="1"/>
    <col min="9" max="16384" width="10.28515625" style="3"/>
  </cols>
  <sheetData>
    <row r="1" spans="1:10" ht="24" customHeight="1" x14ac:dyDescent="0.35">
      <c r="A1" s="166"/>
      <c r="B1" s="214" t="s">
        <v>172</v>
      </c>
      <c r="C1" s="215"/>
      <c r="D1" s="262" t="s">
        <v>89</v>
      </c>
      <c r="E1" s="263"/>
      <c r="F1" s="30" t="s">
        <v>50</v>
      </c>
      <c r="G1" s="226" t="str">
        <f>公共図書館価格表!E2</f>
        <v>政令市100,000人以下用</v>
      </c>
    </row>
    <row r="2" spans="1:10" ht="8.25" customHeight="1" x14ac:dyDescent="0.35">
      <c r="A2" s="166"/>
      <c r="B2" s="216"/>
      <c r="C2" s="215"/>
      <c r="D2" s="3"/>
      <c r="F2" s="12"/>
    </row>
    <row r="3" spans="1:10" ht="16.5" customHeight="1" thickBot="1" x14ac:dyDescent="0.4">
      <c r="A3" s="166"/>
      <c r="C3" s="1"/>
      <c r="D3" s="222" t="s">
        <v>346</v>
      </c>
    </row>
    <row r="4" spans="1:10" ht="27" customHeight="1" thickBot="1" x14ac:dyDescent="0.4">
      <c r="A4" s="166"/>
      <c r="B4" s="19" t="s">
        <v>45</v>
      </c>
      <c r="C4" s="1"/>
      <c r="D4" s="32"/>
      <c r="E4" s="33" t="s">
        <v>47</v>
      </c>
      <c r="F4" s="29"/>
    </row>
    <row r="5" spans="1:10" ht="21" customHeight="1" thickBot="1" x14ac:dyDescent="0.4">
      <c r="A5" s="166"/>
      <c r="B5" s="19" t="s">
        <v>46</v>
      </c>
      <c r="C5" s="31"/>
      <c r="D5" s="41"/>
      <c r="E5" s="3" t="s">
        <v>347</v>
      </c>
    </row>
    <row r="6" spans="1:10" ht="24.75" customHeight="1" thickBot="1" x14ac:dyDescent="0.4">
      <c r="A6" s="166"/>
      <c r="B6" s="19" t="s">
        <v>44</v>
      </c>
      <c r="C6" s="31"/>
      <c r="D6" s="34"/>
      <c r="E6" s="15"/>
    </row>
    <row r="7" spans="1:10" ht="12" customHeight="1" x14ac:dyDescent="0.35">
      <c r="A7" s="166"/>
      <c r="B7" s="19"/>
      <c r="C7" s="14"/>
      <c r="D7" s="223"/>
      <c r="E7" s="15"/>
    </row>
    <row r="8" spans="1:10" s="84" customFormat="1" ht="24.75" customHeight="1" x14ac:dyDescent="0.35">
      <c r="A8" s="81"/>
      <c r="B8" s="224" t="s">
        <v>348</v>
      </c>
      <c r="C8" s="88"/>
      <c r="D8" s="225"/>
      <c r="E8" s="234" t="s">
        <v>349</v>
      </c>
      <c r="F8" s="235"/>
      <c r="G8" s="235"/>
      <c r="H8" s="235"/>
      <c r="I8" s="235"/>
      <c r="J8" s="235"/>
    </row>
    <row r="9" spans="1:10" s="84" customFormat="1" ht="24.75" customHeight="1" x14ac:dyDescent="0.35">
      <c r="A9" s="81"/>
      <c r="B9" s="224" t="s">
        <v>350</v>
      </c>
      <c r="C9" s="88"/>
      <c r="D9" s="225"/>
      <c r="E9" s="234"/>
      <c r="F9" s="235"/>
      <c r="G9" s="235"/>
      <c r="H9" s="235"/>
      <c r="I9" s="235"/>
      <c r="J9" s="235"/>
    </row>
    <row r="10" spans="1:10" ht="18.75" customHeight="1" x14ac:dyDescent="0.35">
      <c r="A10" s="166"/>
      <c r="B10" s="13"/>
      <c r="C10" s="14"/>
      <c r="D10" s="17"/>
      <c r="E10" s="16"/>
      <c r="F10" s="16"/>
    </row>
    <row r="11" spans="1:10" ht="22.5" customHeight="1" x14ac:dyDescent="0.35">
      <c r="A11" s="166"/>
      <c r="B11" s="264" t="s">
        <v>53</v>
      </c>
      <c r="C11" s="265"/>
      <c r="D11" s="265"/>
      <c r="E11" s="3" t="s">
        <v>342</v>
      </c>
    </row>
    <row r="12" spans="1:10" ht="22.5" customHeight="1" x14ac:dyDescent="0.35">
      <c r="A12" s="166"/>
      <c r="B12" s="28" t="s">
        <v>332</v>
      </c>
      <c r="C12" s="18"/>
      <c r="D12" s="3"/>
      <c r="E12" s="18"/>
      <c r="F12" s="18"/>
    </row>
    <row r="13" spans="1:10" ht="9" customHeight="1" x14ac:dyDescent="0.35">
      <c r="G13" s="64"/>
    </row>
    <row r="14" spans="1:10" ht="26.25" customHeight="1" thickBot="1" x14ac:dyDescent="0.4">
      <c r="A14" s="6" t="s">
        <v>17</v>
      </c>
      <c r="B14" s="7" t="s">
        <v>18</v>
      </c>
      <c r="C14" s="7" t="s">
        <v>19</v>
      </c>
      <c r="D14" s="189" t="s">
        <v>20</v>
      </c>
      <c r="E14" s="132" t="s">
        <v>42</v>
      </c>
      <c r="F14" s="8" t="s">
        <v>48</v>
      </c>
      <c r="G14" s="65" t="s">
        <v>84</v>
      </c>
      <c r="H14" s="136" t="s">
        <v>337</v>
      </c>
    </row>
    <row r="15" spans="1:10" ht="25.5" customHeight="1" x14ac:dyDescent="0.35">
      <c r="A15" s="168">
        <v>1</v>
      </c>
      <c r="B15" s="161" t="s">
        <v>90</v>
      </c>
      <c r="C15" s="21" t="s">
        <v>33</v>
      </c>
      <c r="D15" s="129" t="s">
        <v>0</v>
      </c>
      <c r="E15" s="133"/>
      <c r="F15" s="35" t="str">
        <f>IFERROR(VLOOKUP(E15,価格表!A$5:BZ$17,2,FALSE),"")</f>
        <v/>
      </c>
      <c r="G15" s="205"/>
      <c r="H15" s="195"/>
    </row>
    <row r="16" spans="1:10" ht="25.5" customHeight="1" x14ac:dyDescent="0.35">
      <c r="A16" s="169">
        <v>2</v>
      </c>
      <c r="B16" s="162" t="s">
        <v>91</v>
      </c>
      <c r="C16" s="23" t="s">
        <v>33</v>
      </c>
      <c r="D16" s="130" t="s">
        <v>1</v>
      </c>
      <c r="E16" s="134"/>
      <c r="F16" s="35" t="str">
        <f>IFERROR(VLOOKUP(E16,価格表!A$5:BZ$17,3,FALSE),"")</f>
        <v/>
      </c>
      <c r="G16" s="206"/>
      <c r="H16" s="196"/>
    </row>
    <row r="17" spans="1:8" ht="25.5" customHeight="1" x14ac:dyDescent="0.35">
      <c r="A17" s="169">
        <v>3</v>
      </c>
      <c r="B17" s="162" t="s">
        <v>92</v>
      </c>
      <c r="C17" s="23" t="s">
        <v>33</v>
      </c>
      <c r="D17" s="130" t="s">
        <v>2</v>
      </c>
      <c r="E17" s="134"/>
      <c r="F17" s="35" t="str">
        <f>IFERROR(VLOOKUP(E17,価格表!A$5:BZ$17,4,FALSE),"")</f>
        <v/>
      </c>
      <c r="G17" s="206"/>
      <c r="H17" s="196"/>
    </row>
    <row r="18" spans="1:8" ht="25.5" customHeight="1" x14ac:dyDescent="0.35">
      <c r="A18" s="169">
        <v>4</v>
      </c>
      <c r="B18" s="162" t="s">
        <v>93</v>
      </c>
      <c r="C18" s="23" t="s">
        <v>33</v>
      </c>
      <c r="D18" s="130" t="s">
        <v>3</v>
      </c>
      <c r="E18" s="134"/>
      <c r="F18" s="35" t="str">
        <f>IFERROR(VLOOKUP(E18,価格表!A$5:BZ$17,5,FALSE),"")</f>
        <v/>
      </c>
      <c r="G18" s="206"/>
      <c r="H18" s="196"/>
    </row>
    <row r="19" spans="1:8" ht="25.5" customHeight="1" x14ac:dyDescent="0.35">
      <c r="A19" s="169">
        <v>5</v>
      </c>
      <c r="B19" s="162" t="s">
        <v>94</v>
      </c>
      <c r="C19" s="23" t="s">
        <v>33</v>
      </c>
      <c r="D19" s="130" t="s">
        <v>4</v>
      </c>
      <c r="E19" s="134"/>
      <c r="F19" s="35" t="str">
        <f>IFERROR(VLOOKUP(E19,価格表!A$5:BZ$17,6,FALSE),"")</f>
        <v/>
      </c>
      <c r="G19" s="206"/>
      <c r="H19" s="196"/>
    </row>
    <row r="20" spans="1:8" ht="25.5" customHeight="1" x14ac:dyDescent="0.35">
      <c r="A20" s="169">
        <v>6</v>
      </c>
      <c r="B20" s="162" t="s">
        <v>95</v>
      </c>
      <c r="C20" s="23" t="s">
        <v>33</v>
      </c>
      <c r="D20" s="130" t="s">
        <v>5</v>
      </c>
      <c r="E20" s="134"/>
      <c r="F20" s="35" t="str">
        <f>IFERROR(VLOOKUP(E20,価格表!A$5:BZ$17,7,FALSE),"")</f>
        <v/>
      </c>
      <c r="G20" s="206"/>
      <c r="H20" s="196"/>
    </row>
    <row r="21" spans="1:8" ht="25.5" customHeight="1" x14ac:dyDescent="0.35">
      <c r="A21" s="169">
        <v>7</v>
      </c>
      <c r="B21" s="162" t="s">
        <v>96</v>
      </c>
      <c r="C21" s="23" t="s">
        <v>33</v>
      </c>
      <c r="D21" s="130" t="s">
        <v>62</v>
      </c>
      <c r="E21" s="134"/>
      <c r="F21" s="35" t="str">
        <f>IFERROR(VLOOKUP(E21,価格表!A$5:BZ$17,8,FALSE),"")</f>
        <v/>
      </c>
      <c r="G21" s="206"/>
      <c r="H21" s="196"/>
    </row>
    <row r="22" spans="1:8" ht="25.5" customHeight="1" x14ac:dyDescent="0.35">
      <c r="A22" s="169">
        <v>8</v>
      </c>
      <c r="B22" s="162" t="s">
        <v>97</v>
      </c>
      <c r="C22" s="23" t="s">
        <v>33</v>
      </c>
      <c r="D22" s="130" t="s">
        <v>63</v>
      </c>
      <c r="E22" s="134"/>
      <c r="F22" s="35" t="str">
        <f>IFERROR(VLOOKUP(E22,価格表!A$5:BZ$17,9,FALSE),"")</f>
        <v/>
      </c>
      <c r="G22" s="206"/>
      <c r="H22" s="196"/>
    </row>
    <row r="23" spans="1:8" ht="25.5" customHeight="1" x14ac:dyDescent="0.35">
      <c r="A23" s="169">
        <v>9</v>
      </c>
      <c r="B23" s="162" t="s">
        <v>98</v>
      </c>
      <c r="C23" s="23" t="s">
        <v>33</v>
      </c>
      <c r="D23" s="130" t="s">
        <v>64</v>
      </c>
      <c r="E23" s="134"/>
      <c r="F23" s="35" t="str">
        <f>IFERROR(VLOOKUP(E23,価格表!A$5:BZ$17,10,FALSE),"")</f>
        <v/>
      </c>
      <c r="G23" s="206"/>
      <c r="H23" s="196"/>
    </row>
    <row r="24" spans="1:8" ht="25.5" customHeight="1" x14ac:dyDescent="0.35">
      <c r="A24" s="169">
        <v>10</v>
      </c>
      <c r="B24" s="162" t="s">
        <v>99</v>
      </c>
      <c r="C24" s="23" t="s">
        <v>33</v>
      </c>
      <c r="D24" s="130" t="s">
        <v>69</v>
      </c>
      <c r="E24" s="134"/>
      <c r="F24" s="35" t="str">
        <f>IFERROR(VLOOKUP(E24,価格表!A$5:BZ$17,11,FALSE),"")</f>
        <v/>
      </c>
      <c r="G24" s="206"/>
      <c r="H24" s="196"/>
    </row>
    <row r="25" spans="1:8" ht="25.5" customHeight="1" x14ac:dyDescent="0.35">
      <c r="A25" s="169">
        <v>11</v>
      </c>
      <c r="B25" s="162" t="s">
        <v>100</v>
      </c>
      <c r="C25" s="23" t="s">
        <v>33</v>
      </c>
      <c r="D25" s="130" t="s">
        <v>101</v>
      </c>
      <c r="E25" s="134"/>
      <c r="F25" s="35" t="str">
        <f>IFERROR(VLOOKUP(E25,価格表!A$5:BZ$17,12,FALSE),"")</f>
        <v/>
      </c>
      <c r="G25" s="206"/>
      <c r="H25" s="196"/>
    </row>
    <row r="26" spans="1:8" ht="25.5" customHeight="1" x14ac:dyDescent="0.35">
      <c r="A26" s="169">
        <v>12</v>
      </c>
      <c r="B26" s="162" t="s">
        <v>102</v>
      </c>
      <c r="C26" s="23" t="s">
        <v>34</v>
      </c>
      <c r="D26" s="213" t="s">
        <v>103</v>
      </c>
      <c r="E26" s="134"/>
      <c r="F26" s="35" t="str">
        <f>IFERROR(VLOOKUP(E26,価格表!A$5:BZ$17,13,FALSE),"")</f>
        <v/>
      </c>
      <c r="G26" s="207" t="s">
        <v>335</v>
      </c>
      <c r="H26" s="197" t="s">
        <v>338</v>
      </c>
    </row>
    <row r="27" spans="1:8" ht="25.5" customHeight="1" x14ac:dyDescent="0.35">
      <c r="A27" s="169">
        <v>13</v>
      </c>
      <c r="B27" s="162" t="s">
        <v>104</v>
      </c>
      <c r="C27" s="23" t="s">
        <v>34</v>
      </c>
      <c r="D27" s="130" t="s">
        <v>87</v>
      </c>
      <c r="E27" s="134"/>
      <c r="F27" s="35" t="str">
        <f>IFERROR(VLOOKUP(E27,価格表!A$5:BZ$17,14,FALSE),"")</f>
        <v/>
      </c>
      <c r="G27" s="206"/>
      <c r="H27" s="196"/>
    </row>
    <row r="28" spans="1:8" ht="25.5" customHeight="1" x14ac:dyDescent="0.35">
      <c r="A28" s="169">
        <v>14</v>
      </c>
      <c r="B28" s="162" t="s">
        <v>105</v>
      </c>
      <c r="C28" s="23" t="s">
        <v>34</v>
      </c>
      <c r="D28" s="130" t="s">
        <v>6</v>
      </c>
      <c r="E28" s="134"/>
      <c r="F28" s="35" t="str">
        <f>IFERROR(VLOOKUP(E28,価格表!A$5:BZ$17,15,FALSE),"")</f>
        <v/>
      </c>
      <c r="G28" s="206"/>
      <c r="H28" s="196"/>
    </row>
    <row r="29" spans="1:8" ht="25.5" customHeight="1" x14ac:dyDescent="0.35">
      <c r="A29" s="169">
        <v>15</v>
      </c>
      <c r="B29" s="162" t="s">
        <v>106</v>
      </c>
      <c r="C29" s="23" t="s">
        <v>34</v>
      </c>
      <c r="D29" s="130" t="s">
        <v>7</v>
      </c>
      <c r="E29" s="134"/>
      <c r="F29" s="35" t="str">
        <f>IFERROR(VLOOKUP(E29,価格表!A$5:BZ$17,16,FALSE),"")</f>
        <v/>
      </c>
      <c r="G29" s="206"/>
      <c r="H29" s="196"/>
    </row>
    <row r="30" spans="1:8" ht="25.5" customHeight="1" x14ac:dyDescent="0.35">
      <c r="A30" s="169">
        <v>16</v>
      </c>
      <c r="B30" s="162" t="s">
        <v>107</v>
      </c>
      <c r="C30" s="23" t="s">
        <v>34</v>
      </c>
      <c r="D30" s="130" t="s">
        <v>8</v>
      </c>
      <c r="E30" s="134"/>
      <c r="F30" s="35" t="str">
        <f>IFERROR(VLOOKUP(E30,価格表!A$5:BZ$17,17,FALSE),"")</f>
        <v/>
      </c>
      <c r="G30" s="206"/>
      <c r="H30" s="196"/>
    </row>
    <row r="31" spans="1:8" ht="25.5" customHeight="1" x14ac:dyDescent="0.35">
      <c r="A31" s="169">
        <v>17</v>
      </c>
      <c r="B31" s="162" t="s">
        <v>108</v>
      </c>
      <c r="C31" s="23" t="s">
        <v>34</v>
      </c>
      <c r="D31" s="130" t="s">
        <v>109</v>
      </c>
      <c r="E31" s="134"/>
      <c r="F31" s="35" t="str">
        <f>IFERROR(VLOOKUP(E31,価格表!A$5:BZ$17,18,FALSE),"")</f>
        <v/>
      </c>
      <c r="G31" s="207"/>
      <c r="H31" s="197" t="s">
        <v>334</v>
      </c>
    </row>
    <row r="32" spans="1:8" ht="25.5" customHeight="1" x14ac:dyDescent="0.35">
      <c r="A32" s="169">
        <v>18</v>
      </c>
      <c r="B32" s="162" t="s">
        <v>110</v>
      </c>
      <c r="C32" s="23" t="s">
        <v>34</v>
      </c>
      <c r="D32" s="130" t="s">
        <v>111</v>
      </c>
      <c r="E32" s="134"/>
      <c r="F32" s="35" t="str">
        <f>IFERROR(VLOOKUP(E32,価格表!A$5:BZ$17,19,FALSE),"")</f>
        <v/>
      </c>
      <c r="G32" s="206" t="s">
        <v>174</v>
      </c>
      <c r="H32" s="196"/>
    </row>
    <row r="33" spans="1:8" ht="25.5" customHeight="1" x14ac:dyDescent="0.35">
      <c r="A33" s="169">
        <v>19</v>
      </c>
      <c r="B33" s="162" t="s">
        <v>112</v>
      </c>
      <c r="C33" s="23" t="s">
        <v>34</v>
      </c>
      <c r="D33" s="130" t="s">
        <v>86</v>
      </c>
      <c r="E33" s="134"/>
      <c r="F33" s="35" t="str">
        <f>IFERROR(VLOOKUP(E33,価格表!A$5:BZ$17,20,FALSE),"")</f>
        <v/>
      </c>
      <c r="G33" s="206"/>
      <c r="H33" s="196"/>
    </row>
    <row r="34" spans="1:8" ht="25.5" customHeight="1" x14ac:dyDescent="0.35">
      <c r="A34" s="169">
        <v>20</v>
      </c>
      <c r="B34" s="162" t="s">
        <v>357</v>
      </c>
      <c r="C34" s="23" t="s">
        <v>34</v>
      </c>
      <c r="D34" s="130" t="s">
        <v>356</v>
      </c>
      <c r="E34" s="134"/>
      <c r="F34" s="35" t="str">
        <f>IFERROR(VLOOKUP(E34,価格表!A$5:BZ$17,21,FALSE),"")</f>
        <v/>
      </c>
      <c r="G34" s="206"/>
      <c r="H34" s="196"/>
    </row>
    <row r="35" spans="1:8" ht="25.5" customHeight="1" x14ac:dyDescent="0.35">
      <c r="A35" s="169">
        <v>21</v>
      </c>
      <c r="B35" s="162" t="s">
        <v>113</v>
      </c>
      <c r="C35" s="23" t="s">
        <v>34</v>
      </c>
      <c r="D35" s="213" t="s">
        <v>114</v>
      </c>
      <c r="E35" s="134"/>
      <c r="F35" s="35" t="str">
        <f>IFERROR(VLOOKUP(E35,価格表!A$5:BZ$17,22,FALSE),"")</f>
        <v/>
      </c>
      <c r="G35" s="207" t="s">
        <v>335</v>
      </c>
      <c r="H35" s="196" t="s">
        <v>333</v>
      </c>
    </row>
    <row r="36" spans="1:8" ht="25.5" customHeight="1" x14ac:dyDescent="0.35">
      <c r="A36" s="169">
        <v>22</v>
      </c>
      <c r="B36" s="162" t="s">
        <v>115</v>
      </c>
      <c r="C36" s="23" t="s">
        <v>34</v>
      </c>
      <c r="D36" s="213" t="s">
        <v>116</v>
      </c>
      <c r="E36" s="134"/>
      <c r="F36" s="35" t="str">
        <f>IFERROR(VLOOKUP(E36,価格表!A$5:BZ$17,23,FALSE),"")</f>
        <v/>
      </c>
      <c r="G36" s="207" t="s">
        <v>335</v>
      </c>
      <c r="H36" s="196" t="s">
        <v>333</v>
      </c>
    </row>
    <row r="37" spans="1:8" ht="25.5" customHeight="1" x14ac:dyDescent="0.35">
      <c r="A37" s="170">
        <v>23</v>
      </c>
      <c r="B37" s="163" t="s">
        <v>117</v>
      </c>
      <c r="C37" s="25" t="s">
        <v>35</v>
      </c>
      <c r="D37" s="130" t="s">
        <v>71</v>
      </c>
      <c r="E37" s="134"/>
      <c r="F37" s="35" t="str">
        <f>IFERROR(VLOOKUP(E37,価格表!A$5:BZ$17,24,FALSE),"")</f>
        <v/>
      </c>
      <c r="G37" s="208"/>
      <c r="H37" s="196"/>
    </row>
    <row r="38" spans="1:8" ht="25.5" customHeight="1" x14ac:dyDescent="0.35">
      <c r="A38" s="170">
        <v>24</v>
      </c>
      <c r="B38" s="163" t="s">
        <v>118</v>
      </c>
      <c r="C38" s="25" t="s">
        <v>35</v>
      </c>
      <c r="D38" s="190" t="s">
        <v>119</v>
      </c>
      <c r="E38" s="134"/>
      <c r="F38" s="35" t="str">
        <f>IFERROR(VLOOKUP(E38,価格表!A$5:BZ$17,25,FALSE),"")</f>
        <v/>
      </c>
      <c r="G38" s="208"/>
      <c r="H38" s="198"/>
    </row>
    <row r="39" spans="1:8" ht="25.5" customHeight="1" x14ac:dyDescent="0.35">
      <c r="A39" s="170">
        <v>25</v>
      </c>
      <c r="B39" s="163" t="s">
        <v>120</v>
      </c>
      <c r="C39" s="25" t="s">
        <v>35</v>
      </c>
      <c r="D39" s="190" t="s">
        <v>121</v>
      </c>
      <c r="E39" s="134"/>
      <c r="F39" s="35" t="str">
        <f>IFERROR(VLOOKUP(E39,価格表!A$5:BZ$17,26,FALSE),"")</f>
        <v/>
      </c>
      <c r="G39" s="208"/>
      <c r="H39" s="198"/>
    </row>
    <row r="40" spans="1:8" ht="25.5" customHeight="1" x14ac:dyDescent="0.35">
      <c r="A40" s="170">
        <v>26</v>
      </c>
      <c r="B40" s="163" t="s">
        <v>122</v>
      </c>
      <c r="C40" s="25" t="s">
        <v>36</v>
      </c>
      <c r="D40" s="130" t="s">
        <v>9</v>
      </c>
      <c r="E40" s="134"/>
      <c r="F40" s="35" t="str">
        <f>IFERROR(VLOOKUP(E40,価格表!A$5:BZ$17,27,FALSE),"")</f>
        <v/>
      </c>
      <c r="G40" s="208"/>
      <c r="H40" s="196"/>
    </row>
    <row r="41" spans="1:8" ht="25.5" customHeight="1" x14ac:dyDescent="0.35">
      <c r="A41" s="171">
        <v>27</v>
      </c>
      <c r="B41" s="164" t="s">
        <v>123</v>
      </c>
      <c r="C41" s="43" t="s">
        <v>36</v>
      </c>
      <c r="D41" s="190" t="s">
        <v>124</v>
      </c>
      <c r="E41" s="134"/>
      <c r="F41" s="35" t="str">
        <f>IFERROR(VLOOKUP(E41,価格表!A$5:BZ$17,28,FALSE),"")</f>
        <v/>
      </c>
      <c r="G41" s="209"/>
      <c r="H41" s="198"/>
    </row>
    <row r="42" spans="1:8" ht="25.5" customHeight="1" x14ac:dyDescent="0.35">
      <c r="A42" s="171">
        <v>28</v>
      </c>
      <c r="B42" s="164" t="s">
        <v>125</v>
      </c>
      <c r="C42" s="43" t="s">
        <v>36</v>
      </c>
      <c r="D42" s="190" t="s">
        <v>126</v>
      </c>
      <c r="E42" s="134"/>
      <c r="F42" s="35" t="str">
        <f>IFERROR(VLOOKUP(E42,価格表!A$5:BZ$17,29,FALSE),"")</f>
        <v/>
      </c>
      <c r="G42" s="209"/>
      <c r="H42" s="198"/>
    </row>
    <row r="43" spans="1:8" ht="25.5" customHeight="1" x14ac:dyDescent="0.35">
      <c r="A43" s="171">
        <v>29</v>
      </c>
      <c r="B43" s="164" t="s">
        <v>127</v>
      </c>
      <c r="C43" s="43" t="s">
        <v>72</v>
      </c>
      <c r="D43" s="130" t="s">
        <v>73</v>
      </c>
      <c r="E43" s="134"/>
      <c r="F43" s="35" t="str">
        <f>IFERROR(VLOOKUP(E43,価格表!A$5:BZ$17,30,FALSE),"")</f>
        <v/>
      </c>
      <c r="G43" s="209"/>
      <c r="H43" s="196"/>
    </row>
    <row r="44" spans="1:8" ht="25.5" customHeight="1" x14ac:dyDescent="0.35">
      <c r="A44" s="171">
        <v>30</v>
      </c>
      <c r="B44" s="164" t="s">
        <v>128</v>
      </c>
      <c r="C44" s="43" t="s">
        <v>72</v>
      </c>
      <c r="D44" s="213" t="s">
        <v>129</v>
      </c>
      <c r="E44" s="134"/>
      <c r="F44" s="35" t="str">
        <f>IFERROR(VLOOKUP(E44,価格表!A$5:BZ$17,31,FALSE),"")</f>
        <v/>
      </c>
      <c r="G44" s="207" t="s">
        <v>335</v>
      </c>
      <c r="H44" s="196" t="s">
        <v>336</v>
      </c>
    </row>
    <row r="45" spans="1:8" ht="25.5" customHeight="1" x14ac:dyDescent="0.35">
      <c r="A45" s="171">
        <v>31</v>
      </c>
      <c r="B45" s="164" t="s">
        <v>130</v>
      </c>
      <c r="C45" s="43" t="s">
        <v>72</v>
      </c>
      <c r="D45" s="130" t="s">
        <v>74</v>
      </c>
      <c r="E45" s="134"/>
      <c r="F45" s="35" t="str">
        <f>IFERROR(VLOOKUP(E45,価格表!A$5:BZ$17,32,FALSE),"")</f>
        <v/>
      </c>
      <c r="G45" s="209"/>
      <c r="H45" s="196"/>
    </row>
    <row r="46" spans="1:8" ht="25.5" customHeight="1" x14ac:dyDescent="0.35">
      <c r="A46" s="171">
        <v>32</v>
      </c>
      <c r="B46" s="164" t="s">
        <v>131</v>
      </c>
      <c r="C46" s="43" t="s">
        <v>72</v>
      </c>
      <c r="D46" s="130" t="s">
        <v>75</v>
      </c>
      <c r="E46" s="134"/>
      <c r="F46" s="35" t="str">
        <f>IFERROR(VLOOKUP(E46,価格表!A$5:BZ$17,33,FALSE),"")</f>
        <v/>
      </c>
      <c r="G46" s="209"/>
      <c r="H46" s="196"/>
    </row>
    <row r="47" spans="1:8" ht="25.5" customHeight="1" x14ac:dyDescent="0.35">
      <c r="A47" s="171">
        <v>33</v>
      </c>
      <c r="B47" s="164" t="s">
        <v>132</v>
      </c>
      <c r="C47" s="43" t="s">
        <v>37</v>
      </c>
      <c r="D47" s="130" t="s">
        <v>10</v>
      </c>
      <c r="E47" s="134"/>
      <c r="F47" s="35" t="str">
        <f>IFERROR(VLOOKUP(E47,価格表!A$5:BZ$17,34,FALSE),"")</f>
        <v/>
      </c>
      <c r="G47" s="209"/>
      <c r="H47" s="196"/>
    </row>
    <row r="48" spans="1:8" ht="25.5" customHeight="1" x14ac:dyDescent="0.35">
      <c r="A48" s="171">
        <v>34</v>
      </c>
      <c r="B48" s="164" t="s">
        <v>133</v>
      </c>
      <c r="C48" s="43" t="s">
        <v>37</v>
      </c>
      <c r="D48" s="130" t="s">
        <v>11</v>
      </c>
      <c r="E48" s="134"/>
      <c r="F48" s="35" t="str">
        <f>IFERROR(VLOOKUP(E48,価格表!A$5:BZ$17,35,FALSE),"")</f>
        <v/>
      </c>
      <c r="G48" s="209"/>
      <c r="H48" s="196"/>
    </row>
    <row r="49" spans="1:8" ht="25.5" customHeight="1" x14ac:dyDescent="0.35">
      <c r="A49" s="171">
        <v>35</v>
      </c>
      <c r="B49" s="164" t="s">
        <v>134</v>
      </c>
      <c r="C49" s="43" t="s">
        <v>37</v>
      </c>
      <c r="D49" s="130" t="s">
        <v>12</v>
      </c>
      <c r="E49" s="134"/>
      <c r="F49" s="35" t="str">
        <f>IFERROR(VLOOKUP(E49,価格表!A$5:BZ$17,36,FALSE),"")</f>
        <v/>
      </c>
      <c r="G49" s="209"/>
      <c r="H49" s="196"/>
    </row>
    <row r="50" spans="1:8" ht="25.5" customHeight="1" x14ac:dyDescent="0.35">
      <c r="A50" s="171">
        <v>36</v>
      </c>
      <c r="B50" s="164" t="s">
        <v>135</v>
      </c>
      <c r="C50" s="43" t="s">
        <v>37</v>
      </c>
      <c r="D50" s="213" t="s">
        <v>136</v>
      </c>
      <c r="E50" s="134"/>
      <c r="F50" s="35" t="str">
        <f>IFERROR(VLOOKUP(E50,価格表!A$5:BZ$17,37,FALSE),"")</f>
        <v/>
      </c>
      <c r="G50" s="207" t="s">
        <v>335</v>
      </c>
      <c r="H50" s="196" t="s">
        <v>339</v>
      </c>
    </row>
    <row r="51" spans="1:8" ht="25.5" customHeight="1" x14ac:dyDescent="0.35">
      <c r="A51" s="171">
        <v>37</v>
      </c>
      <c r="B51" s="164" t="s">
        <v>137</v>
      </c>
      <c r="C51" s="43" t="s">
        <v>37</v>
      </c>
      <c r="D51" s="130" t="s">
        <v>13</v>
      </c>
      <c r="E51" s="134"/>
      <c r="F51" s="35" t="str">
        <f>IFERROR(VLOOKUP(E51,価格表!A$5:BZ$17,38,FALSE),"")</f>
        <v/>
      </c>
      <c r="G51" s="209"/>
      <c r="H51" s="196"/>
    </row>
    <row r="52" spans="1:8" ht="25.5" customHeight="1" x14ac:dyDescent="0.35">
      <c r="A52" s="171">
        <v>38</v>
      </c>
      <c r="B52" s="164" t="s">
        <v>138</v>
      </c>
      <c r="C52" s="43" t="s">
        <v>37</v>
      </c>
      <c r="D52" s="213" t="s">
        <v>139</v>
      </c>
      <c r="E52" s="134"/>
      <c r="F52" s="35" t="str">
        <f>IFERROR(VLOOKUP(E52,価格表!A$5:BZ$17,39,FALSE),"")</f>
        <v/>
      </c>
      <c r="G52" s="207" t="s">
        <v>335</v>
      </c>
      <c r="H52" s="196" t="s">
        <v>340</v>
      </c>
    </row>
    <row r="53" spans="1:8" ht="25.5" customHeight="1" x14ac:dyDescent="0.35">
      <c r="A53" s="171">
        <v>39</v>
      </c>
      <c r="B53" s="164" t="s">
        <v>140</v>
      </c>
      <c r="C53" s="43" t="s">
        <v>37</v>
      </c>
      <c r="D53" s="130" t="s">
        <v>141</v>
      </c>
      <c r="E53" s="134"/>
      <c r="F53" s="35" t="str">
        <f>IFERROR(VLOOKUP(E53,価格表!A$5:BZ$17,40,FALSE),"")</f>
        <v/>
      </c>
      <c r="G53" s="209"/>
      <c r="H53" s="196"/>
    </row>
    <row r="54" spans="1:8" ht="25.5" customHeight="1" x14ac:dyDescent="0.35">
      <c r="A54" s="171">
        <v>40</v>
      </c>
      <c r="B54" s="164" t="s">
        <v>142</v>
      </c>
      <c r="C54" s="43" t="s">
        <v>38</v>
      </c>
      <c r="D54" s="130" t="s">
        <v>14</v>
      </c>
      <c r="E54" s="134"/>
      <c r="F54" s="35" t="str">
        <f>IFERROR(VLOOKUP(E54,価格表!A$5:BZ$17,41,FALSE),"")</f>
        <v/>
      </c>
      <c r="G54" s="209"/>
      <c r="H54" s="196"/>
    </row>
    <row r="55" spans="1:8" ht="25.5" customHeight="1" x14ac:dyDescent="0.35">
      <c r="A55" s="171">
        <v>41</v>
      </c>
      <c r="B55" s="164" t="s">
        <v>143</v>
      </c>
      <c r="C55" s="43" t="s">
        <v>39</v>
      </c>
      <c r="D55" s="130" t="s">
        <v>15</v>
      </c>
      <c r="E55" s="134"/>
      <c r="F55" s="35" t="str">
        <f>IFERROR(VLOOKUP(E55,価格表!A$5:BZ$17,42,FALSE),"")</f>
        <v/>
      </c>
      <c r="G55" s="209"/>
      <c r="H55" s="196"/>
    </row>
    <row r="56" spans="1:8" ht="25.5" customHeight="1" x14ac:dyDescent="0.35">
      <c r="A56" s="171">
        <v>42</v>
      </c>
      <c r="B56" s="164" t="s">
        <v>144</v>
      </c>
      <c r="C56" s="43" t="s">
        <v>39</v>
      </c>
      <c r="D56" s="130" t="s">
        <v>145</v>
      </c>
      <c r="E56" s="134"/>
      <c r="F56" s="35" t="str">
        <f>IFERROR(VLOOKUP(E56,価格表!A$5:BZ$17,43,FALSE),"")</f>
        <v/>
      </c>
      <c r="G56" s="209"/>
      <c r="H56" s="196"/>
    </row>
    <row r="57" spans="1:8" ht="25.5" customHeight="1" x14ac:dyDescent="0.35">
      <c r="A57" s="171">
        <v>43</v>
      </c>
      <c r="B57" s="164" t="s">
        <v>146</v>
      </c>
      <c r="C57" s="43" t="s">
        <v>40</v>
      </c>
      <c r="D57" s="130" t="s">
        <v>16</v>
      </c>
      <c r="E57" s="134"/>
      <c r="F57" s="35" t="str">
        <f>IFERROR(VLOOKUP(E57,価格表!A$5:BZ$17,44,FALSE),"")</f>
        <v/>
      </c>
      <c r="G57" s="209"/>
      <c r="H57" s="196"/>
    </row>
    <row r="58" spans="1:8" ht="25.5" customHeight="1" x14ac:dyDescent="0.35">
      <c r="A58" s="171">
        <v>44</v>
      </c>
      <c r="B58" s="164" t="s">
        <v>147</v>
      </c>
      <c r="C58" s="43" t="s">
        <v>40</v>
      </c>
      <c r="D58" s="130" t="s">
        <v>76</v>
      </c>
      <c r="E58" s="134"/>
      <c r="F58" s="35" t="str">
        <f>IFERROR(VLOOKUP(E58,価格表!A$5:BZ$17,45,FALSE),"")</f>
        <v/>
      </c>
      <c r="G58" s="209"/>
      <c r="H58" s="196"/>
    </row>
    <row r="59" spans="1:8" ht="25.5" customHeight="1" x14ac:dyDescent="0.35">
      <c r="A59" s="171">
        <v>45</v>
      </c>
      <c r="B59" s="164" t="s">
        <v>148</v>
      </c>
      <c r="C59" s="43" t="s">
        <v>40</v>
      </c>
      <c r="D59" s="191" t="s">
        <v>149</v>
      </c>
      <c r="E59" s="134"/>
      <c r="F59" s="35" t="str">
        <f>IFERROR(VLOOKUP(E59,価格表!A$5:BZ$17,46,FALSE),"")</f>
        <v/>
      </c>
      <c r="G59" s="209"/>
      <c r="H59" s="199"/>
    </row>
    <row r="60" spans="1:8" ht="25.5" customHeight="1" x14ac:dyDescent="0.35">
      <c r="A60" s="171">
        <v>46</v>
      </c>
      <c r="B60" s="164" t="s">
        <v>150</v>
      </c>
      <c r="C60" s="43" t="s">
        <v>40</v>
      </c>
      <c r="D60" s="191" t="s">
        <v>151</v>
      </c>
      <c r="E60" s="134"/>
      <c r="F60" s="35" t="str">
        <f>IFERROR(VLOOKUP(E60,価格表!A$5:BZ$17,47,FALSE),"")</f>
        <v/>
      </c>
      <c r="G60" s="209"/>
      <c r="H60" s="199"/>
    </row>
    <row r="61" spans="1:8" ht="25.5" customHeight="1" x14ac:dyDescent="0.35">
      <c r="A61" s="171">
        <v>47</v>
      </c>
      <c r="B61" s="164" t="s">
        <v>152</v>
      </c>
      <c r="C61" s="43" t="s">
        <v>41</v>
      </c>
      <c r="D61" s="191" t="s">
        <v>77</v>
      </c>
      <c r="E61" s="134"/>
      <c r="F61" s="35" t="str">
        <f>IFERROR(VLOOKUP(E61,価格表!A$5:BZ$17,48,FALSE),"")</f>
        <v/>
      </c>
      <c r="G61" s="209"/>
      <c r="H61" s="199"/>
    </row>
    <row r="62" spans="1:8" ht="25.5" customHeight="1" x14ac:dyDescent="0.35">
      <c r="A62" s="171">
        <v>48</v>
      </c>
      <c r="B62" s="164" t="s">
        <v>153</v>
      </c>
      <c r="C62" s="43" t="s">
        <v>54</v>
      </c>
      <c r="D62" s="191" t="s">
        <v>55</v>
      </c>
      <c r="E62" s="134"/>
      <c r="F62" s="35" t="str">
        <f>IFERROR(VLOOKUP(E62,価格表!A$5:BZ$17,49,FALSE),"")</f>
        <v/>
      </c>
      <c r="G62" s="209"/>
      <c r="H62" s="199"/>
    </row>
    <row r="63" spans="1:8" ht="25.5" customHeight="1" x14ac:dyDescent="0.35">
      <c r="A63" s="171">
        <v>49</v>
      </c>
      <c r="B63" s="164" t="s">
        <v>154</v>
      </c>
      <c r="C63" s="43" t="s">
        <v>54</v>
      </c>
      <c r="D63" s="191" t="s">
        <v>56</v>
      </c>
      <c r="E63" s="134"/>
      <c r="F63" s="35" t="str">
        <f>IFERROR(VLOOKUP(E63,価格表!A$5:BZ$17,50,FALSE),"")</f>
        <v/>
      </c>
      <c r="G63" s="209"/>
      <c r="H63" s="199"/>
    </row>
    <row r="64" spans="1:8" ht="25.5" customHeight="1" x14ac:dyDescent="0.35">
      <c r="A64" s="171">
        <v>50</v>
      </c>
      <c r="B64" s="164" t="s">
        <v>155</v>
      </c>
      <c r="C64" s="43" t="s">
        <v>54</v>
      </c>
      <c r="D64" s="191" t="s">
        <v>57</v>
      </c>
      <c r="E64" s="134"/>
      <c r="F64" s="35" t="str">
        <f>IFERROR(VLOOKUP(E64,価格表!A$5:BZ$17,51,FALSE),"")</f>
        <v/>
      </c>
      <c r="G64" s="209"/>
      <c r="H64" s="199"/>
    </row>
    <row r="65" spans="1:8" ht="25.5" customHeight="1" x14ac:dyDescent="0.35">
      <c r="A65" s="171">
        <v>51</v>
      </c>
      <c r="B65" s="164" t="s">
        <v>156</v>
      </c>
      <c r="C65" s="43" t="s">
        <v>54</v>
      </c>
      <c r="D65" s="191" t="s">
        <v>88</v>
      </c>
      <c r="E65" s="134"/>
      <c r="F65" s="35" t="str">
        <f>IFERROR(VLOOKUP(E65,価格表!A$5:BZ$17,52,FALSE),"")</f>
        <v/>
      </c>
      <c r="G65" s="209"/>
      <c r="H65" s="199"/>
    </row>
    <row r="66" spans="1:8" ht="25.5" customHeight="1" x14ac:dyDescent="0.35">
      <c r="A66" s="171">
        <v>52</v>
      </c>
      <c r="B66" s="164" t="s">
        <v>157</v>
      </c>
      <c r="C66" s="43" t="s">
        <v>58</v>
      </c>
      <c r="D66" s="191" t="s">
        <v>59</v>
      </c>
      <c r="E66" s="134"/>
      <c r="F66" s="35" t="str">
        <f>IFERROR(VLOOKUP(E66,価格表!A$5:BZ$17,53,FALSE),"")</f>
        <v/>
      </c>
      <c r="G66" s="209"/>
      <c r="H66" s="199"/>
    </row>
    <row r="67" spans="1:8" ht="25.5" customHeight="1" x14ac:dyDescent="0.35">
      <c r="A67" s="171">
        <v>53</v>
      </c>
      <c r="B67" s="164" t="s">
        <v>158</v>
      </c>
      <c r="C67" s="43" t="s">
        <v>58</v>
      </c>
      <c r="D67" s="191" t="s">
        <v>60</v>
      </c>
      <c r="E67" s="134"/>
      <c r="F67" s="35" t="str">
        <f>IFERROR(VLOOKUP(E67,価格表!A$5:BZ$17,54,FALSE),"")</f>
        <v/>
      </c>
      <c r="G67" s="209"/>
      <c r="H67" s="199"/>
    </row>
    <row r="68" spans="1:8" ht="25.5" customHeight="1" x14ac:dyDescent="0.35">
      <c r="A68" s="171">
        <v>54</v>
      </c>
      <c r="B68" s="164" t="s">
        <v>159</v>
      </c>
      <c r="C68" s="43" t="s">
        <v>58</v>
      </c>
      <c r="D68" s="191" t="s">
        <v>61</v>
      </c>
      <c r="E68" s="134"/>
      <c r="F68" s="35" t="str">
        <f>IFERROR(VLOOKUP(E68,価格表!A$5:BZ$17,55,FALSE),"")</f>
        <v/>
      </c>
      <c r="G68" s="209"/>
      <c r="H68" s="199"/>
    </row>
    <row r="69" spans="1:8" ht="25.5" customHeight="1" x14ac:dyDescent="0.35">
      <c r="A69" s="171">
        <v>55</v>
      </c>
      <c r="B69" s="164" t="s">
        <v>160</v>
      </c>
      <c r="C69" s="43" t="s">
        <v>78</v>
      </c>
      <c r="D69" s="191" t="s">
        <v>79</v>
      </c>
      <c r="E69" s="134"/>
      <c r="F69" s="35" t="str">
        <f>IFERROR(VLOOKUP(E69,価格表!A$5:BZ$17,56,FALSE),"")</f>
        <v/>
      </c>
      <c r="G69" s="209"/>
      <c r="H69" s="199"/>
    </row>
    <row r="70" spans="1:8" ht="25.5" customHeight="1" x14ac:dyDescent="0.35">
      <c r="A70" s="171">
        <v>56</v>
      </c>
      <c r="B70" s="164" t="s">
        <v>161</v>
      </c>
      <c r="C70" s="43" t="s">
        <v>80</v>
      </c>
      <c r="D70" s="191" t="s">
        <v>81</v>
      </c>
      <c r="E70" s="134"/>
      <c r="F70" s="35" t="str">
        <f>IFERROR(VLOOKUP(E70,価格表!A$5:BZ$17,57,FALSE),"")</f>
        <v/>
      </c>
      <c r="G70" s="209"/>
      <c r="H70" s="199"/>
    </row>
    <row r="71" spans="1:8" ht="25.5" customHeight="1" x14ac:dyDescent="0.35">
      <c r="A71" s="171">
        <v>57</v>
      </c>
      <c r="B71" s="164" t="s">
        <v>162</v>
      </c>
      <c r="C71" s="43" t="s">
        <v>80</v>
      </c>
      <c r="D71" s="191" t="s">
        <v>82</v>
      </c>
      <c r="E71" s="134"/>
      <c r="F71" s="35" t="str">
        <f>IFERROR(VLOOKUP(E71,価格表!A$5:BZ$17,58,FALSE),"")</f>
        <v/>
      </c>
      <c r="G71" s="209"/>
      <c r="H71" s="200"/>
    </row>
    <row r="72" spans="1:8" ht="25.5" customHeight="1" x14ac:dyDescent="0.35">
      <c r="A72" s="171">
        <v>58</v>
      </c>
      <c r="B72" s="164" t="s">
        <v>163</v>
      </c>
      <c r="C72" s="43" t="s">
        <v>80</v>
      </c>
      <c r="D72" s="191" t="s">
        <v>83</v>
      </c>
      <c r="E72" s="134"/>
      <c r="F72" s="35" t="str">
        <f>IFERROR(VLOOKUP(E72,価格表!A$5:BZ$17,59,FALSE),"")</f>
        <v/>
      </c>
      <c r="G72" s="208"/>
      <c r="H72" s="200"/>
    </row>
    <row r="73" spans="1:8" ht="25.5" customHeight="1" x14ac:dyDescent="0.35">
      <c r="A73" s="171">
        <v>59</v>
      </c>
      <c r="B73" s="164" t="s">
        <v>164</v>
      </c>
      <c r="C73" s="43" t="s">
        <v>165</v>
      </c>
      <c r="D73" s="191" t="s">
        <v>166</v>
      </c>
      <c r="E73" s="134"/>
      <c r="F73" s="35" t="str">
        <f>IFERROR(VLOOKUP(E73,価格表!A$5:BZ$17,60,FALSE),"")</f>
        <v/>
      </c>
      <c r="G73" s="210"/>
      <c r="H73" s="201"/>
    </row>
    <row r="74" spans="1:8" ht="25.5" customHeight="1" thickBot="1" x14ac:dyDescent="0.4">
      <c r="A74" s="172">
        <v>60</v>
      </c>
      <c r="B74" s="165" t="s">
        <v>167</v>
      </c>
      <c r="C74" s="27" t="s">
        <v>165</v>
      </c>
      <c r="D74" s="192" t="s">
        <v>168</v>
      </c>
      <c r="E74" s="135"/>
      <c r="F74" s="131" t="str">
        <f>IFERROR(VLOOKUP(E74,価格表!A$5:BZ$17,61,FALSE),"")</f>
        <v/>
      </c>
      <c r="G74" s="211"/>
      <c r="H74" s="202"/>
    </row>
    <row r="75" spans="1:8" ht="22.5" customHeight="1" x14ac:dyDescent="0.15">
      <c r="A75" s="173"/>
      <c r="B75" s="45"/>
      <c r="C75" s="5"/>
      <c r="D75" s="194"/>
      <c r="G75" s="64"/>
    </row>
    <row r="76" spans="1:8" ht="24" customHeight="1" x14ac:dyDescent="0.35">
      <c r="D76" s="9" t="s">
        <v>43</v>
      </c>
      <c r="E76" s="10">
        <f>COUNT(F15:F74)</f>
        <v>0</v>
      </c>
      <c r="F76" s="11">
        <f>SUM(F15:F74)</f>
        <v>0</v>
      </c>
    </row>
  </sheetData>
  <mergeCells count="3">
    <mergeCell ref="D1:E1"/>
    <mergeCell ref="B11:D11"/>
    <mergeCell ref="E8:J9"/>
  </mergeCells>
  <phoneticPr fontId="10"/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34" r:id="rId4" name="Check Box 66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66675</xdr:rowOff>
                  </from>
                  <to>
                    <xdr:col>6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5" name="Check Box 101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66675</xdr:rowOff>
                  </from>
                  <to>
                    <xdr:col>6</xdr:col>
                    <xdr:colOff>600075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6" name="Check Box 102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66675</xdr:rowOff>
                  </from>
                  <to>
                    <xdr:col>6</xdr:col>
                    <xdr:colOff>600075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7" name="Check Box 103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66675</xdr:rowOff>
                  </from>
                  <to>
                    <xdr:col>6</xdr:col>
                    <xdr:colOff>600075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" name="Check Box 104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66675</xdr:rowOff>
                  </from>
                  <to>
                    <xdr:col>6</xdr:col>
                    <xdr:colOff>600075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" name="Check Box 105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66675</xdr:rowOff>
                  </from>
                  <to>
                    <xdr:col>6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" name="Check Box 106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66675</xdr:rowOff>
                  </from>
                  <to>
                    <xdr:col>6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" name="Check Box 107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66675</xdr:rowOff>
                  </from>
                  <to>
                    <xdr:col>6</xdr:col>
                    <xdr:colOff>600075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2" name="Check Box 108">
              <controlPr defaultSize="0" autoFill="0" autoLine="0" autoPict="0">
                <anchor moveWithCells="1">
                  <from>
                    <xdr:col>6</xdr:col>
                    <xdr:colOff>200025</xdr:colOff>
                    <xdr:row>22</xdr:row>
                    <xdr:rowOff>66675</xdr:rowOff>
                  </from>
                  <to>
                    <xdr:col>6</xdr:col>
                    <xdr:colOff>600075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3" name="Check Box 109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66675</xdr:rowOff>
                  </from>
                  <to>
                    <xdr:col>6</xdr:col>
                    <xdr:colOff>600075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4" name="Check Box 110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66675</xdr:rowOff>
                  </from>
                  <to>
                    <xdr:col>6</xdr:col>
                    <xdr:colOff>600075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5" name="Check Box 111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66675</xdr:rowOff>
                  </from>
                  <to>
                    <xdr:col>6</xdr:col>
                    <xdr:colOff>600075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6" name="Check Box 112">
              <controlPr defaultSize="0" autoFill="0" autoLine="0" autoPict="0">
                <anchor moveWithCells="1">
                  <from>
                    <xdr:col>6</xdr:col>
                    <xdr:colOff>200025</xdr:colOff>
                    <xdr:row>32</xdr:row>
                    <xdr:rowOff>66675</xdr:rowOff>
                  </from>
                  <to>
                    <xdr:col>6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7" name="Check Box 113">
              <controlPr defaultSize="0" autoFill="0" autoLine="0" autoPict="0">
                <anchor moveWithCells="1">
                  <from>
                    <xdr:col>6</xdr:col>
                    <xdr:colOff>200025</xdr:colOff>
                    <xdr:row>39</xdr:row>
                    <xdr:rowOff>66675</xdr:rowOff>
                  </from>
                  <to>
                    <xdr:col>6</xdr:col>
                    <xdr:colOff>600075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8" name="Check Box 114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66675</xdr:rowOff>
                  </from>
                  <to>
                    <xdr:col>6</xdr:col>
                    <xdr:colOff>600075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9" name="Check Box 116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66675</xdr:rowOff>
                  </from>
                  <to>
                    <xdr:col>6</xdr:col>
                    <xdr:colOff>600075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20" name="Check Box 117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66675</xdr:rowOff>
                  </from>
                  <to>
                    <xdr:col>6</xdr:col>
                    <xdr:colOff>600075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21" name="Check Box 118">
              <controlPr defaultSize="0" autoFill="0" autoLine="0" autoPict="0">
                <anchor moveWithCells="1">
                  <from>
                    <xdr:col>6</xdr:col>
                    <xdr:colOff>200025</xdr:colOff>
                    <xdr:row>47</xdr:row>
                    <xdr:rowOff>66675</xdr:rowOff>
                  </from>
                  <to>
                    <xdr:col>6</xdr:col>
                    <xdr:colOff>600075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2" name="Check Box 119">
              <controlPr defaultSize="0" autoFill="0" autoLine="0" autoPict="0">
                <anchor moveWithCells="1">
                  <from>
                    <xdr:col>6</xdr:col>
                    <xdr:colOff>200025</xdr:colOff>
                    <xdr:row>48</xdr:row>
                    <xdr:rowOff>66675</xdr:rowOff>
                  </from>
                  <to>
                    <xdr:col>6</xdr:col>
                    <xdr:colOff>600075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3" name="Check Box 120">
              <controlPr defaultSize="0" autoFill="0" autoLine="0" autoPict="0">
                <anchor moveWithCells="1">
                  <from>
                    <xdr:col>6</xdr:col>
                    <xdr:colOff>200025</xdr:colOff>
                    <xdr:row>53</xdr:row>
                    <xdr:rowOff>66675</xdr:rowOff>
                  </from>
                  <to>
                    <xdr:col>6</xdr:col>
                    <xdr:colOff>600075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4" name="Check Box 121">
              <controlPr defaultSize="0" autoFill="0" autoLine="0" autoPict="0">
                <anchor moveWithCells="1">
                  <from>
                    <xdr:col>6</xdr:col>
                    <xdr:colOff>200025</xdr:colOff>
                    <xdr:row>60</xdr:row>
                    <xdr:rowOff>66675</xdr:rowOff>
                  </from>
                  <to>
                    <xdr:col>6</xdr:col>
                    <xdr:colOff>600075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5" name="Check Box 122">
              <controlPr defaultSize="0" autoFill="0" autoLine="0" autoPict="0">
                <anchor moveWithCells="1">
                  <from>
                    <xdr:col>6</xdr:col>
                    <xdr:colOff>200025</xdr:colOff>
                    <xdr:row>61</xdr:row>
                    <xdr:rowOff>66675</xdr:rowOff>
                  </from>
                  <to>
                    <xdr:col>6</xdr:col>
                    <xdr:colOff>600075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6" name="Check Box 123">
              <controlPr defaultSize="0" autoFill="0" autoLine="0" autoPict="0">
                <anchor moveWithCells="1">
                  <from>
                    <xdr:col>6</xdr:col>
                    <xdr:colOff>200025</xdr:colOff>
                    <xdr:row>62</xdr:row>
                    <xdr:rowOff>66675</xdr:rowOff>
                  </from>
                  <to>
                    <xdr:col>6</xdr:col>
                    <xdr:colOff>600075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7" name="Check Box 124">
              <controlPr defaultSize="0" autoFill="0" autoLine="0" autoPict="0">
                <anchor moveWithCells="1">
                  <from>
                    <xdr:col>6</xdr:col>
                    <xdr:colOff>200025</xdr:colOff>
                    <xdr:row>63</xdr:row>
                    <xdr:rowOff>66675</xdr:rowOff>
                  </from>
                  <to>
                    <xdr:col>6</xdr:col>
                    <xdr:colOff>600075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8" name="Check Box 125">
              <controlPr defaultSize="0" autoFill="0" autoLine="0" autoPict="0">
                <anchor moveWithCells="1">
                  <from>
                    <xdr:col>6</xdr:col>
                    <xdr:colOff>200025</xdr:colOff>
                    <xdr:row>64</xdr:row>
                    <xdr:rowOff>66675</xdr:rowOff>
                  </from>
                  <to>
                    <xdr:col>6</xdr:col>
                    <xdr:colOff>600075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9" name="Check Box 126">
              <controlPr defaultSize="0" autoFill="0" autoLine="0" autoPict="0">
                <anchor moveWithCells="1">
                  <from>
                    <xdr:col>6</xdr:col>
                    <xdr:colOff>200025</xdr:colOff>
                    <xdr:row>65</xdr:row>
                    <xdr:rowOff>66675</xdr:rowOff>
                  </from>
                  <to>
                    <xdr:col>6</xdr:col>
                    <xdr:colOff>600075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30" name="Check Box 127">
              <controlPr defaultSize="0" autoFill="0" autoLine="0" autoPict="0">
                <anchor moveWithCells="1">
                  <from>
                    <xdr:col>6</xdr:col>
                    <xdr:colOff>200025</xdr:colOff>
                    <xdr:row>66</xdr:row>
                    <xdr:rowOff>66675</xdr:rowOff>
                  </from>
                  <to>
                    <xdr:col>6</xdr:col>
                    <xdr:colOff>600075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31" name="Check Box 128">
              <controlPr defaultSize="0" autoFill="0" autoLine="0" autoPict="0">
                <anchor moveWithCells="1">
                  <from>
                    <xdr:col>6</xdr:col>
                    <xdr:colOff>200025</xdr:colOff>
                    <xdr:row>67</xdr:row>
                    <xdr:rowOff>66675</xdr:rowOff>
                  </from>
                  <to>
                    <xdr:col>6</xdr:col>
                    <xdr:colOff>600075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32" name="Check Box 129">
              <controlPr defaultSize="0" autoFill="0" autoLine="0" autoPict="0">
                <anchor moveWithCells="1">
                  <from>
                    <xdr:col>6</xdr:col>
                    <xdr:colOff>200025</xdr:colOff>
                    <xdr:row>68</xdr:row>
                    <xdr:rowOff>66675</xdr:rowOff>
                  </from>
                  <to>
                    <xdr:col>6</xdr:col>
                    <xdr:colOff>600075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33" name="Check Box 130">
              <controlPr defaultSize="0" autoFill="0" autoLine="0" autoPict="0">
                <anchor moveWithCells="1">
                  <from>
                    <xdr:col>6</xdr:col>
                    <xdr:colOff>200025</xdr:colOff>
                    <xdr:row>69</xdr:row>
                    <xdr:rowOff>66675</xdr:rowOff>
                  </from>
                  <to>
                    <xdr:col>6</xdr:col>
                    <xdr:colOff>600075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34" name="Check Box 131">
              <controlPr defaultSize="0" autoFill="0" autoLine="0" autoPict="0">
                <anchor moveWithCells="1">
                  <from>
                    <xdr:col>6</xdr:col>
                    <xdr:colOff>200025</xdr:colOff>
                    <xdr:row>70</xdr:row>
                    <xdr:rowOff>66675</xdr:rowOff>
                  </from>
                  <to>
                    <xdr:col>6</xdr:col>
                    <xdr:colOff>600075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35" name="Check Box 132">
              <controlPr defaultSize="0" autoFill="0" autoLine="0" autoPict="0">
                <anchor moveWithCells="1">
                  <from>
                    <xdr:col>6</xdr:col>
                    <xdr:colOff>200025</xdr:colOff>
                    <xdr:row>71</xdr:row>
                    <xdr:rowOff>66675</xdr:rowOff>
                  </from>
                  <to>
                    <xdr:col>6</xdr:col>
                    <xdr:colOff>600075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36" name="Check Box 134">
              <controlPr defaultSize="0" autoFill="0" autoLine="0" autoPict="0">
                <anchor moveWithCells="1">
                  <from>
                    <xdr:col>6</xdr:col>
                    <xdr:colOff>200025</xdr:colOff>
                    <xdr:row>30</xdr:row>
                    <xdr:rowOff>66675</xdr:rowOff>
                  </from>
                  <to>
                    <xdr:col>6</xdr:col>
                    <xdr:colOff>600075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37" name="Check Box 135">
              <controlPr defaultSize="0" autoFill="0" autoLine="0" autoPict="0">
                <anchor moveWithCells="1">
                  <from>
                    <xdr:col>6</xdr:col>
                    <xdr:colOff>200025</xdr:colOff>
                    <xdr:row>50</xdr:row>
                    <xdr:rowOff>66675</xdr:rowOff>
                  </from>
                  <to>
                    <xdr:col>6</xdr:col>
                    <xdr:colOff>600075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38" name="Check Box 136">
              <controlPr defaultSize="0" autoFill="0" autoLine="0" autoPict="0">
                <anchor moveWithCells="1">
                  <from>
                    <xdr:col>6</xdr:col>
                    <xdr:colOff>200025</xdr:colOff>
                    <xdr:row>54</xdr:row>
                    <xdr:rowOff>66675</xdr:rowOff>
                  </from>
                  <to>
                    <xdr:col>6</xdr:col>
                    <xdr:colOff>600075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39" name="Check Box 137">
              <controlPr defaultSize="0" autoFill="0" autoLine="0" autoPict="0">
                <anchor moveWithCells="1">
                  <from>
                    <xdr:col>6</xdr:col>
                    <xdr:colOff>200025</xdr:colOff>
                    <xdr:row>56</xdr:row>
                    <xdr:rowOff>66675</xdr:rowOff>
                  </from>
                  <to>
                    <xdr:col>6</xdr:col>
                    <xdr:colOff>600075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40" name="Check Box 138">
              <controlPr defaultSize="0" autoFill="0" autoLine="0" autoPict="0">
                <anchor moveWithCells="1">
                  <from>
                    <xdr:col>6</xdr:col>
                    <xdr:colOff>200025</xdr:colOff>
                    <xdr:row>57</xdr:row>
                    <xdr:rowOff>66675</xdr:rowOff>
                  </from>
                  <to>
                    <xdr:col>6</xdr:col>
                    <xdr:colOff>600075</xdr:colOff>
                    <xdr:row>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41" name="Check Box 139">
              <controlPr defaultSize="0" autoFill="0" autoLine="0" autoPict="0">
                <anchor moveWithCells="1">
                  <from>
                    <xdr:col>6</xdr:col>
                    <xdr:colOff>200025</xdr:colOff>
                    <xdr:row>36</xdr:row>
                    <xdr:rowOff>66675</xdr:rowOff>
                  </from>
                  <to>
                    <xdr:col>6</xdr:col>
                    <xdr:colOff>600075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2" name="Check Box 140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66675</xdr:rowOff>
                  </from>
                  <to>
                    <xdr:col>6</xdr:col>
                    <xdr:colOff>600075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43" name="Check Box 141">
              <controlPr defaultSize="0" autoFill="0" autoLine="0" autoPict="0">
                <anchor moveWithCells="1">
                  <from>
                    <xdr:col>6</xdr:col>
                    <xdr:colOff>200025</xdr:colOff>
                    <xdr:row>29</xdr:row>
                    <xdr:rowOff>66675</xdr:rowOff>
                  </from>
                  <to>
                    <xdr:col>6</xdr:col>
                    <xdr:colOff>600075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44" name="Check Box 143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66675</xdr:rowOff>
                  </from>
                  <to>
                    <xdr:col>6</xdr:col>
                    <xdr:colOff>600075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45" name="Check Box 144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38100</xdr:rowOff>
                  </from>
                  <to>
                    <xdr:col>7</xdr:col>
                    <xdr:colOff>66675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46" name="Check Box 146">
              <controlPr defaultSize="0" autoFill="0" autoLine="0" autoPict="0">
                <anchor moveWithCells="1">
                  <from>
                    <xdr:col>6</xdr:col>
                    <xdr:colOff>200025</xdr:colOff>
                    <xdr:row>43</xdr:row>
                    <xdr:rowOff>57150</xdr:rowOff>
                  </from>
                  <to>
                    <xdr:col>7</xdr:col>
                    <xdr:colOff>66675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47" name="Check Box 153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48" name="Check Box 154">
              <controlPr defaultSize="0" autoFill="0" autoLine="0" autoPict="0">
                <anchor moveWithCells="1">
                  <from>
                    <xdr:col>6</xdr:col>
                    <xdr:colOff>200025</xdr:colOff>
                    <xdr:row>35</xdr:row>
                    <xdr:rowOff>66675</xdr:rowOff>
                  </from>
                  <to>
                    <xdr:col>6</xdr:col>
                    <xdr:colOff>600075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9" name="Check Box 155">
              <controlPr defaultSize="0" autoFill="0" autoLine="0" autoPict="0">
                <anchor moveWithCells="1">
                  <from>
                    <xdr:col>6</xdr:col>
                    <xdr:colOff>200025</xdr:colOff>
                    <xdr:row>35</xdr:row>
                    <xdr:rowOff>66675</xdr:rowOff>
                  </from>
                  <to>
                    <xdr:col>6</xdr:col>
                    <xdr:colOff>600075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50" name="Check Box 157">
              <controlPr defaultSize="0" autoFill="0" autoLine="0" autoPict="0">
                <anchor moveWithCells="1">
                  <from>
                    <xdr:col>6</xdr:col>
                    <xdr:colOff>200025</xdr:colOff>
                    <xdr:row>49</xdr:row>
                    <xdr:rowOff>57150</xdr:rowOff>
                  </from>
                  <to>
                    <xdr:col>7</xdr:col>
                    <xdr:colOff>66675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51" name="Check Box 158">
              <controlPr defaultSize="0" autoFill="0" autoLine="0" autoPict="0">
                <anchor moveWithCells="1">
                  <from>
                    <xdr:col>6</xdr:col>
                    <xdr:colOff>200025</xdr:colOff>
                    <xdr:row>51</xdr:row>
                    <xdr:rowOff>57150</xdr:rowOff>
                  </from>
                  <to>
                    <xdr:col>7</xdr:col>
                    <xdr:colOff>66675</xdr:colOff>
                    <xdr:row>51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10C4C3-9BD3-4742-B5D2-B8585F16156B}">
          <x14:formula1>
            <xm:f>価格表!$A$6:$A$17</xm:f>
          </x14:formula1>
          <xm:sqref>E15:E25 E37:E53 E61 E66:E72</xm:sqref>
        </x14:dataValidation>
        <x14:dataValidation type="list" allowBlank="1" showInputMessage="1" showErrorMessage="1" xr:uid="{00000000-0002-0000-0200-000001000000}">
          <x14:formula1>
            <xm:f>価格表!$A$6:$A$6</xm:f>
          </x14:formula1>
          <xm:sqref>E26:E36 E54:E60 E62:E65 E73:E74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64"/>
  <sheetViews>
    <sheetView topLeftCell="A9" workbookViewId="0">
      <selection activeCell="G24" sqref="G24"/>
    </sheetView>
  </sheetViews>
  <sheetFormatPr defaultColWidth="10.28515625" defaultRowHeight="14.25" x14ac:dyDescent="0.15"/>
  <cols>
    <col min="1" max="1" width="5" style="46" customWidth="1"/>
    <col min="2" max="2" width="3" style="50" customWidth="1"/>
    <col min="3" max="3" width="16.5703125" style="50" customWidth="1"/>
    <col min="4" max="4" width="8.85546875" style="51" customWidth="1"/>
    <col min="5" max="5" width="64.28515625" style="74" bestFit="1" customWidth="1"/>
    <col min="6" max="6" width="5.42578125" style="46" customWidth="1"/>
    <col min="7" max="7" width="14" style="77" customWidth="1"/>
    <col min="8" max="8" width="8.7109375" style="47" customWidth="1"/>
    <col min="9" max="19" width="10.28515625" style="46"/>
    <col min="20" max="20" width="10.28515625" style="46" customWidth="1"/>
    <col min="21" max="16384" width="10.28515625" style="46"/>
  </cols>
  <sheetData>
    <row r="1" spans="1:20" ht="24" x14ac:dyDescent="0.25">
      <c r="B1" s="140"/>
      <c r="C1" s="217" t="s">
        <v>172</v>
      </c>
      <c r="D1" s="220"/>
      <c r="E1" s="262" t="s">
        <v>331</v>
      </c>
      <c r="F1" s="266"/>
      <c r="G1" s="221" t="s">
        <v>345</v>
      </c>
      <c r="H1" s="221"/>
      <c r="I1" s="48"/>
    </row>
    <row r="2" spans="1:20" ht="22.5" customHeight="1" x14ac:dyDescent="0.15">
      <c r="B2" s="49"/>
      <c r="E2" s="52" t="s">
        <v>344</v>
      </c>
    </row>
    <row r="3" spans="1:20" ht="16.5" customHeight="1" x14ac:dyDescent="0.15">
      <c r="A3" s="46" t="s">
        <v>354</v>
      </c>
      <c r="B3" s="221"/>
      <c r="E3" s="221"/>
    </row>
    <row r="4" spans="1:20" s="3" customFormat="1" ht="35.25" customHeight="1" x14ac:dyDescent="0.15">
      <c r="A4" s="3" t="s">
        <v>66</v>
      </c>
      <c r="B4" s="53" t="s">
        <v>67</v>
      </c>
      <c r="C4" s="54" t="s">
        <v>18</v>
      </c>
      <c r="D4" s="54" t="s">
        <v>19</v>
      </c>
      <c r="E4" s="75" t="s">
        <v>20</v>
      </c>
      <c r="F4" s="55" t="s">
        <v>21</v>
      </c>
      <c r="G4" s="78" t="s">
        <v>85</v>
      </c>
      <c r="H4" s="53" t="s">
        <v>352</v>
      </c>
      <c r="I4" s="56" t="s">
        <v>22</v>
      </c>
      <c r="J4" s="56" t="s">
        <v>23</v>
      </c>
      <c r="K4" s="56" t="s">
        <v>24</v>
      </c>
      <c r="L4" s="56" t="s">
        <v>25</v>
      </c>
      <c r="M4" s="56" t="s">
        <v>26</v>
      </c>
      <c r="N4" s="56" t="s">
        <v>27</v>
      </c>
      <c r="O4" s="56" t="s">
        <v>28</v>
      </c>
      <c r="P4" s="56" t="s">
        <v>29</v>
      </c>
      <c r="Q4" s="56" t="s">
        <v>30</v>
      </c>
      <c r="R4" s="56" t="s">
        <v>31</v>
      </c>
      <c r="S4" s="56" t="s">
        <v>32</v>
      </c>
      <c r="T4" s="72" t="s">
        <v>169</v>
      </c>
    </row>
    <row r="5" spans="1:20" s="66" customFormat="1" ht="26.25" customHeight="1" x14ac:dyDescent="0.15">
      <c r="A5" s="66" t="s">
        <v>343</v>
      </c>
      <c r="B5" s="57">
        <v>1</v>
      </c>
      <c r="C5" s="58" t="s">
        <v>90</v>
      </c>
      <c r="D5" s="59" t="s">
        <v>33</v>
      </c>
      <c r="E5" s="76" t="s">
        <v>0</v>
      </c>
      <c r="F5" s="63">
        <v>100</v>
      </c>
      <c r="G5" s="79">
        <v>857024</v>
      </c>
      <c r="H5" s="67" t="s">
        <v>68</v>
      </c>
      <c r="I5" s="68">
        <v>928442</v>
      </c>
      <c r="J5" s="68">
        <v>999860</v>
      </c>
      <c r="K5" s="68">
        <v>1071280</v>
      </c>
      <c r="L5" s="68">
        <v>1142698</v>
      </c>
      <c r="M5" s="68">
        <v>1214116</v>
      </c>
      <c r="N5" s="68">
        <v>1285536</v>
      </c>
      <c r="O5" s="68">
        <v>1356954</v>
      </c>
      <c r="P5" s="68">
        <v>1428372</v>
      </c>
      <c r="Q5" s="68">
        <v>1499792</v>
      </c>
      <c r="R5" s="68">
        <v>1571210</v>
      </c>
      <c r="S5" s="68">
        <v>1642628</v>
      </c>
      <c r="T5" s="73" t="s">
        <v>170</v>
      </c>
    </row>
    <row r="6" spans="1:20" s="66" customFormat="1" ht="26.25" customHeight="1" x14ac:dyDescent="0.15">
      <c r="A6" s="66" t="s">
        <v>343</v>
      </c>
      <c r="B6" s="57">
        <v>2</v>
      </c>
      <c r="C6" s="58" t="s">
        <v>91</v>
      </c>
      <c r="D6" s="59" t="s">
        <v>33</v>
      </c>
      <c r="E6" s="76" t="s">
        <v>1</v>
      </c>
      <c r="F6" s="63">
        <v>100</v>
      </c>
      <c r="G6" s="79">
        <v>849800</v>
      </c>
      <c r="H6" s="67" t="s">
        <v>68</v>
      </c>
      <c r="I6" s="68">
        <v>920616</v>
      </c>
      <c r="J6" s="68">
        <v>991432</v>
      </c>
      <c r="K6" s="68">
        <v>1062250</v>
      </c>
      <c r="L6" s="68">
        <v>1133066</v>
      </c>
      <c r="M6" s="68">
        <v>1203882</v>
      </c>
      <c r="N6" s="68">
        <v>1274700</v>
      </c>
      <c r="O6" s="68">
        <v>1345516</v>
      </c>
      <c r="P6" s="68">
        <v>1416332</v>
      </c>
      <c r="Q6" s="68">
        <v>1487150</v>
      </c>
      <c r="R6" s="68">
        <v>1557966</v>
      </c>
      <c r="S6" s="68">
        <v>1628782</v>
      </c>
      <c r="T6" s="73" t="s">
        <v>170</v>
      </c>
    </row>
    <row r="7" spans="1:20" s="66" customFormat="1" ht="26.25" customHeight="1" x14ac:dyDescent="0.15">
      <c r="A7" s="66" t="s">
        <v>343</v>
      </c>
      <c r="B7" s="57">
        <v>3</v>
      </c>
      <c r="C7" s="58" t="s">
        <v>92</v>
      </c>
      <c r="D7" s="59" t="s">
        <v>33</v>
      </c>
      <c r="E7" s="76" t="s">
        <v>2</v>
      </c>
      <c r="F7" s="63">
        <v>50</v>
      </c>
      <c r="G7" s="79">
        <v>303072</v>
      </c>
      <c r="H7" s="67" t="s">
        <v>68</v>
      </c>
      <c r="I7" s="68">
        <v>328328</v>
      </c>
      <c r="J7" s="68">
        <v>353584</v>
      </c>
      <c r="K7" s="68">
        <v>378840</v>
      </c>
      <c r="L7" s="68">
        <v>404096</v>
      </c>
      <c r="M7" s="68">
        <v>429352</v>
      </c>
      <c r="N7" s="68">
        <v>454608</v>
      </c>
      <c r="O7" s="68">
        <v>479864</v>
      </c>
      <c r="P7" s="68">
        <v>505120</v>
      </c>
      <c r="Q7" s="68">
        <v>530376</v>
      </c>
      <c r="R7" s="68">
        <v>555632</v>
      </c>
      <c r="S7" s="68">
        <v>580888</v>
      </c>
      <c r="T7" s="73" t="s">
        <v>170</v>
      </c>
    </row>
    <row r="8" spans="1:20" s="66" customFormat="1" ht="26.25" customHeight="1" x14ac:dyDescent="0.15">
      <c r="A8" s="66" t="s">
        <v>343</v>
      </c>
      <c r="B8" s="57">
        <v>4</v>
      </c>
      <c r="C8" s="58" t="s">
        <v>93</v>
      </c>
      <c r="D8" s="59" t="s">
        <v>33</v>
      </c>
      <c r="E8" s="76" t="s">
        <v>3</v>
      </c>
      <c r="F8" s="63">
        <v>100</v>
      </c>
      <c r="G8" s="79">
        <v>830200</v>
      </c>
      <c r="H8" s="67" t="s">
        <v>68</v>
      </c>
      <c r="I8" s="68">
        <v>899382</v>
      </c>
      <c r="J8" s="68">
        <v>968566</v>
      </c>
      <c r="K8" s="68">
        <v>1037750</v>
      </c>
      <c r="L8" s="68">
        <v>1106932</v>
      </c>
      <c r="M8" s="68">
        <v>1176116</v>
      </c>
      <c r="N8" s="68">
        <v>1245300</v>
      </c>
      <c r="O8" s="68">
        <v>1314482</v>
      </c>
      <c r="P8" s="68">
        <v>1383666</v>
      </c>
      <c r="Q8" s="68">
        <v>1452850</v>
      </c>
      <c r="R8" s="68">
        <v>1522032</v>
      </c>
      <c r="S8" s="68">
        <v>1591216</v>
      </c>
      <c r="T8" s="73" t="s">
        <v>170</v>
      </c>
    </row>
    <row r="9" spans="1:20" s="66" customFormat="1" ht="26.25" customHeight="1" x14ac:dyDescent="0.15">
      <c r="A9" s="66" t="s">
        <v>343</v>
      </c>
      <c r="B9" s="57">
        <v>5</v>
      </c>
      <c r="C9" s="58" t="s">
        <v>94</v>
      </c>
      <c r="D9" s="59" t="s">
        <v>33</v>
      </c>
      <c r="E9" s="76" t="s">
        <v>4</v>
      </c>
      <c r="F9" s="63">
        <v>50</v>
      </c>
      <c r="G9" s="79">
        <v>340200</v>
      </c>
      <c r="H9" s="67" t="s">
        <v>68</v>
      </c>
      <c r="I9" s="68">
        <v>368550</v>
      </c>
      <c r="J9" s="68">
        <v>396900</v>
      </c>
      <c r="K9" s="68">
        <v>425250</v>
      </c>
      <c r="L9" s="68">
        <v>453600</v>
      </c>
      <c r="M9" s="68">
        <v>481950</v>
      </c>
      <c r="N9" s="68">
        <v>510300</v>
      </c>
      <c r="O9" s="68">
        <v>538650</v>
      </c>
      <c r="P9" s="68">
        <v>567000</v>
      </c>
      <c r="Q9" s="68">
        <v>595350</v>
      </c>
      <c r="R9" s="68">
        <v>623700</v>
      </c>
      <c r="S9" s="68">
        <v>652050</v>
      </c>
      <c r="T9" s="73" t="s">
        <v>170</v>
      </c>
    </row>
    <row r="10" spans="1:20" s="66" customFormat="1" ht="26.25" customHeight="1" x14ac:dyDescent="0.15">
      <c r="A10" s="66" t="s">
        <v>343</v>
      </c>
      <c r="B10" s="57">
        <v>6</v>
      </c>
      <c r="C10" s="58" t="s">
        <v>95</v>
      </c>
      <c r="D10" s="59" t="s">
        <v>33</v>
      </c>
      <c r="E10" s="76" t="s">
        <v>5</v>
      </c>
      <c r="F10" s="63">
        <v>50</v>
      </c>
      <c r="G10" s="79">
        <v>319760</v>
      </c>
      <c r="H10" s="67" t="s">
        <v>68</v>
      </c>
      <c r="I10" s="68">
        <v>346406</v>
      </c>
      <c r="J10" s="68">
        <v>373052</v>
      </c>
      <c r="K10" s="68">
        <v>399700</v>
      </c>
      <c r="L10" s="68">
        <v>426346</v>
      </c>
      <c r="M10" s="68">
        <v>452992</v>
      </c>
      <c r="N10" s="68">
        <v>479640</v>
      </c>
      <c r="O10" s="68">
        <v>506286</v>
      </c>
      <c r="P10" s="68">
        <v>532932</v>
      </c>
      <c r="Q10" s="68">
        <v>559580</v>
      </c>
      <c r="R10" s="68">
        <v>586226</v>
      </c>
      <c r="S10" s="68">
        <v>612872</v>
      </c>
      <c r="T10" s="73" t="s">
        <v>170</v>
      </c>
    </row>
    <row r="11" spans="1:20" s="66" customFormat="1" ht="26.25" customHeight="1" x14ac:dyDescent="0.15">
      <c r="A11" s="66" t="s">
        <v>343</v>
      </c>
      <c r="B11" s="57">
        <v>7</v>
      </c>
      <c r="C11" s="58" t="s">
        <v>96</v>
      </c>
      <c r="D11" s="59" t="s">
        <v>33</v>
      </c>
      <c r="E11" s="76" t="s">
        <v>62</v>
      </c>
      <c r="F11" s="63">
        <v>35</v>
      </c>
      <c r="G11" s="79">
        <v>540120</v>
      </c>
      <c r="H11" s="67" t="s">
        <v>68</v>
      </c>
      <c r="I11" s="69">
        <v>585130</v>
      </c>
      <c r="J11" s="69">
        <v>630140</v>
      </c>
      <c r="K11" s="69">
        <v>675150</v>
      </c>
      <c r="L11" s="69">
        <v>720160</v>
      </c>
      <c r="M11" s="69">
        <v>765170</v>
      </c>
      <c r="N11" s="69">
        <v>810180</v>
      </c>
      <c r="O11" s="69">
        <v>855190</v>
      </c>
      <c r="P11" s="69">
        <v>900200</v>
      </c>
      <c r="Q11" s="69">
        <v>945210</v>
      </c>
      <c r="R11" s="69">
        <v>990220</v>
      </c>
      <c r="S11" s="69">
        <v>1035230</v>
      </c>
      <c r="T11" s="73" t="s">
        <v>170</v>
      </c>
    </row>
    <row r="12" spans="1:20" s="66" customFormat="1" ht="26.25" customHeight="1" x14ac:dyDescent="0.15">
      <c r="A12" s="66" t="s">
        <v>343</v>
      </c>
      <c r="B12" s="57">
        <v>8</v>
      </c>
      <c r="C12" s="58" t="s">
        <v>97</v>
      </c>
      <c r="D12" s="59" t="s">
        <v>33</v>
      </c>
      <c r="E12" s="76" t="s">
        <v>63</v>
      </c>
      <c r="F12" s="63">
        <v>28</v>
      </c>
      <c r="G12" s="79">
        <v>545496</v>
      </c>
      <c r="H12" s="67" t="s">
        <v>68</v>
      </c>
      <c r="I12" s="69">
        <v>590954</v>
      </c>
      <c r="J12" s="69">
        <v>636412</v>
      </c>
      <c r="K12" s="69">
        <v>681870</v>
      </c>
      <c r="L12" s="69">
        <v>727328</v>
      </c>
      <c r="M12" s="69">
        <v>772786</v>
      </c>
      <c r="N12" s="69">
        <v>818244</v>
      </c>
      <c r="O12" s="69">
        <v>863702</v>
      </c>
      <c r="P12" s="69">
        <v>909160</v>
      </c>
      <c r="Q12" s="69">
        <v>954618</v>
      </c>
      <c r="R12" s="69">
        <v>1000076</v>
      </c>
      <c r="S12" s="69">
        <v>1045534</v>
      </c>
      <c r="T12" s="73" t="s">
        <v>170</v>
      </c>
    </row>
    <row r="13" spans="1:20" s="66" customFormat="1" ht="26.25" customHeight="1" x14ac:dyDescent="0.15">
      <c r="A13" s="66" t="s">
        <v>343</v>
      </c>
      <c r="B13" s="57">
        <v>9</v>
      </c>
      <c r="C13" s="58" t="s">
        <v>98</v>
      </c>
      <c r="D13" s="59" t="s">
        <v>33</v>
      </c>
      <c r="E13" s="76" t="s">
        <v>64</v>
      </c>
      <c r="F13" s="63">
        <v>40</v>
      </c>
      <c r="G13" s="79">
        <v>507920</v>
      </c>
      <c r="H13" s="67" t="s">
        <v>68</v>
      </c>
      <c r="I13" s="69">
        <v>550246</v>
      </c>
      <c r="J13" s="69">
        <v>592572</v>
      </c>
      <c r="K13" s="69">
        <v>634900</v>
      </c>
      <c r="L13" s="69">
        <v>677226</v>
      </c>
      <c r="M13" s="69">
        <v>719552</v>
      </c>
      <c r="N13" s="69">
        <v>761880</v>
      </c>
      <c r="O13" s="69">
        <v>804206</v>
      </c>
      <c r="P13" s="69">
        <v>846532</v>
      </c>
      <c r="Q13" s="69">
        <v>888860</v>
      </c>
      <c r="R13" s="69">
        <v>931186</v>
      </c>
      <c r="S13" s="69">
        <v>973512</v>
      </c>
      <c r="T13" s="73" t="s">
        <v>170</v>
      </c>
    </row>
    <row r="14" spans="1:20" s="66" customFormat="1" ht="26.25" customHeight="1" x14ac:dyDescent="0.15">
      <c r="A14" s="66" t="s">
        <v>343</v>
      </c>
      <c r="B14" s="57">
        <v>10</v>
      </c>
      <c r="C14" s="58" t="s">
        <v>99</v>
      </c>
      <c r="D14" s="59" t="s">
        <v>33</v>
      </c>
      <c r="E14" s="76" t="s">
        <v>69</v>
      </c>
      <c r="F14" s="63">
        <v>40</v>
      </c>
      <c r="G14" s="79">
        <v>572880</v>
      </c>
      <c r="H14" s="67" t="s">
        <v>68</v>
      </c>
      <c r="I14" s="69">
        <v>620620</v>
      </c>
      <c r="J14" s="69">
        <v>668360</v>
      </c>
      <c r="K14" s="69">
        <v>716100</v>
      </c>
      <c r="L14" s="69">
        <v>763840</v>
      </c>
      <c r="M14" s="69">
        <v>811580</v>
      </c>
      <c r="N14" s="69">
        <v>859320</v>
      </c>
      <c r="O14" s="69">
        <v>907060</v>
      </c>
      <c r="P14" s="69">
        <v>954800</v>
      </c>
      <c r="Q14" s="69">
        <v>1002540</v>
      </c>
      <c r="R14" s="69">
        <v>1050280</v>
      </c>
      <c r="S14" s="69">
        <v>1098020</v>
      </c>
      <c r="T14" s="73" t="s">
        <v>170</v>
      </c>
    </row>
    <row r="15" spans="1:20" s="66" customFormat="1" ht="26.25" customHeight="1" x14ac:dyDescent="0.15">
      <c r="A15" s="66" t="s">
        <v>343</v>
      </c>
      <c r="B15" s="57">
        <v>11</v>
      </c>
      <c r="C15" s="58" t="s">
        <v>100</v>
      </c>
      <c r="D15" s="59" t="s">
        <v>33</v>
      </c>
      <c r="E15" s="76" t="s">
        <v>101</v>
      </c>
      <c r="F15" s="63">
        <v>22</v>
      </c>
      <c r="G15" s="79">
        <v>222880</v>
      </c>
      <c r="H15" s="67" t="s">
        <v>68</v>
      </c>
      <c r="I15" s="68">
        <v>241452</v>
      </c>
      <c r="J15" s="68">
        <v>260026</v>
      </c>
      <c r="K15" s="68">
        <v>278600</v>
      </c>
      <c r="L15" s="68">
        <v>297172</v>
      </c>
      <c r="M15" s="68">
        <v>315746</v>
      </c>
      <c r="N15" s="68">
        <v>334320</v>
      </c>
      <c r="O15" s="68">
        <v>352892</v>
      </c>
      <c r="P15" s="68">
        <v>371466</v>
      </c>
      <c r="Q15" s="68">
        <v>390040</v>
      </c>
      <c r="R15" s="68">
        <v>408612</v>
      </c>
      <c r="S15" s="68">
        <v>427186</v>
      </c>
      <c r="T15" s="73" t="s">
        <v>169</v>
      </c>
    </row>
    <row r="16" spans="1:20" s="66" customFormat="1" ht="26.25" customHeight="1" x14ac:dyDescent="0.15">
      <c r="A16" s="66" t="s">
        <v>343</v>
      </c>
      <c r="B16" s="57">
        <v>12</v>
      </c>
      <c r="C16" s="58" t="s">
        <v>102</v>
      </c>
      <c r="D16" s="59" t="s">
        <v>34</v>
      </c>
      <c r="E16" s="76" t="s">
        <v>103</v>
      </c>
      <c r="F16" s="63">
        <v>28</v>
      </c>
      <c r="G16" s="79">
        <v>227808</v>
      </c>
      <c r="H16" s="67" t="s">
        <v>70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73" t="s">
        <v>170</v>
      </c>
    </row>
    <row r="17" spans="1:20" s="66" customFormat="1" ht="26.25" customHeight="1" x14ac:dyDescent="0.15">
      <c r="A17" s="66" t="s">
        <v>343</v>
      </c>
      <c r="B17" s="57">
        <v>13</v>
      </c>
      <c r="C17" s="58" t="s">
        <v>104</v>
      </c>
      <c r="D17" s="59" t="s">
        <v>34</v>
      </c>
      <c r="E17" s="76" t="s">
        <v>87</v>
      </c>
      <c r="F17" s="63">
        <v>30</v>
      </c>
      <c r="G17" s="79">
        <v>243096</v>
      </c>
      <c r="H17" s="67" t="s">
        <v>70</v>
      </c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73" t="s">
        <v>170</v>
      </c>
    </row>
    <row r="18" spans="1:20" s="66" customFormat="1" ht="26.25" customHeight="1" x14ac:dyDescent="0.15">
      <c r="A18" s="66" t="s">
        <v>343</v>
      </c>
      <c r="B18" s="57">
        <v>14</v>
      </c>
      <c r="C18" s="58" t="s">
        <v>105</v>
      </c>
      <c r="D18" s="59" t="s">
        <v>34</v>
      </c>
      <c r="E18" s="76" t="s">
        <v>6</v>
      </c>
      <c r="F18" s="63">
        <v>50</v>
      </c>
      <c r="G18" s="79">
        <v>270984</v>
      </c>
      <c r="H18" s="67" t="s">
        <v>70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73" t="s">
        <v>170</v>
      </c>
    </row>
    <row r="19" spans="1:20" s="66" customFormat="1" ht="26.25" customHeight="1" x14ac:dyDescent="0.15">
      <c r="A19" s="70" t="s">
        <v>343</v>
      </c>
      <c r="B19" s="57">
        <v>15</v>
      </c>
      <c r="C19" s="58" t="s">
        <v>106</v>
      </c>
      <c r="D19" s="59" t="s">
        <v>34</v>
      </c>
      <c r="E19" s="76" t="s">
        <v>7</v>
      </c>
      <c r="F19" s="63">
        <v>50</v>
      </c>
      <c r="G19" s="79">
        <v>267792</v>
      </c>
      <c r="H19" s="67" t="s">
        <v>70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73" t="s">
        <v>170</v>
      </c>
    </row>
    <row r="20" spans="1:20" s="66" customFormat="1" ht="26.25" customHeight="1" x14ac:dyDescent="0.15">
      <c r="A20" s="70" t="s">
        <v>343</v>
      </c>
      <c r="B20" s="57">
        <v>16</v>
      </c>
      <c r="C20" s="58" t="s">
        <v>107</v>
      </c>
      <c r="D20" s="59" t="s">
        <v>34</v>
      </c>
      <c r="E20" s="76" t="s">
        <v>8</v>
      </c>
      <c r="F20" s="63">
        <v>50</v>
      </c>
      <c r="G20" s="79">
        <v>271152</v>
      </c>
      <c r="H20" s="67" t="s">
        <v>70</v>
      </c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73" t="s">
        <v>170</v>
      </c>
    </row>
    <row r="21" spans="1:20" s="66" customFormat="1" ht="26.25" customHeight="1" x14ac:dyDescent="0.15">
      <c r="A21" s="70" t="s">
        <v>343</v>
      </c>
      <c r="B21" s="57">
        <v>17</v>
      </c>
      <c r="C21" s="58" t="s">
        <v>108</v>
      </c>
      <c r="D21" s="59" t="s">
        <v>34</v>
      </c>
      <c r="E21" s="76" t="s">
        <v>109</v>
      </c>
      <c r="F21" s="63">
        <v>64</v>
      </c>
      <c r="G21" s="79">
        <v>312312</v>
      </c>
      <c r="H21" s="67" t="s">
        <v>70</v>
      </c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73" t="s">
        <v>170</v>
      </c>
    </row>
    <row r="22" spans="1:20" s="66" customFormat="1" ht="26.25" customHeight="1" x14ac:dyDescent="0.15">
      <c r="A22" s="66" t="s">
        <v>343</v>
      </c>
      <c r="B22" s="57">
        <v>18</v>
      </c>
      <c r="C22" s="58" t="s">
        <v>110</v>
      </c>
      <c r="D22" s="59" t="s">
        <v>34</v>
      </c>
      <c r="E22" s="76" t="s">
        <v>111</v>
      </c>
      <c r="F22" s="63">
        <v>46</v>
      </c>
      <c r="G22" s="79">
        <v>285348</v>
      </c>
      <c r="H22" s="67" t="s">
        <v>70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73" t="s">
        <v>169</v>
      </c>
    </row>
    <row r="23" spans="1:20" s="66" customFormat="1" ht="26.25" customHeight="1" x14ac:dyDescent="0.15">
      <c r="A23" s="66" t="s">
        <v>343</v>
      </c>
      <c r="B23" s="57">
        <v>19</v>
      </c>
      <c r="C23" s="58" t="s">
        <v>112</v>
      </c>
      <c r="D23" s="59" t="s">
        <v>34</v>
      </c>
      <c r="E23" s="76" t="s">
        <v>86</v>
      </c>
      <c r="F23" s="63">
        <v>50</v>
      </c>
      <c r="G23" s="79">
        <v>279216</v>
      </c>
      <c r="H23" s="67" t="s">
        <v>70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73" t="s">
        <v>170</v>
      </c>
    </row>
    <row r="24" spans="1:20" s="66" customFormat="1" ht="26.25" customHeight="1" x14ac:dyDescent="0.15">
      <c r="A24" s="66" t="s">
        <v>343</v>
      </c>
      <c r="B24" s="57">
        <v>20</v>
      </c>
      <c r="C24" s="58" t="s">
        <v>355</v>
      </c>
      <c r="D24" s="59" t="s">
        <v>34</v>
      </c>
      <c r="E24" s="76" t="s">
        <v>353</v>
      </c>
      <c r="F24" s="63">
        <v>49</v>
      </c>
      <c r="G24" s="79">
        <v>271572</v>
      </c>
      <c r="H24" s="67" t="s">
        <v>70</v>
      </c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73" t="s">
        <v>169</v>
      </c>
    </row>
    <row r="25" spans="1:20" s="66" customFormat="1" ht="26.25" customHeight="1" x14ac:dyDescent="0.15">
      <c r="A25" s="66" t="s">
        <v>343</v>
      </c>
      <c r="B25" s="57">
        <v>21</v>
      </c>
      <c r="C25" s="58" t="s">
        <v>113</v>
      </c>
      <c r="D25" s="59" t="s">
        <v>34</v>
      </c>
      <c r="E25" s="76" t="s">
        <v>114</v>
      </c>
      <c r="F25" s="63">
        <v>21</v>
      </c>
      <c r="G25" s="79">
        <v>158550</v>
      </c>
      <c r="H25" s="67" t="s">
        <v>70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73" t="s">
        <v>169</v>
      </c>
    </row>
    <row r="26" spans="1:20" s="66" customFormat="1" ht="26.25" customHeight="1" x14ac:dyDescent="0.15">
      <c r="A26" s="66" t="s">
        <v>343</v>
      </c>
      <c r="B26" s="57">
        <v>22</v>
      </c>
      <c r="C26" s="58" t="s">
        <v>115</v>
      </c>
      <c r="D26" s="59" t="s">
        <v>34</v>
      </c>
      <c r="E26" s="76" t="s">
        <v>116</v>
      </c>
      <c r="F26" s="63">
        <v>22</v>
      </c>
      <c r="G26" s="79">
        <v>189000</v>
      </c>
      <c r="H26" s="67" t="s">
        <v>70</v>
      </c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73" t="s">
        <v>169</v>
      </c>
    </row>
    <row r="27" spans="1:20" s="66" customFormat="1" ht="26.25" customHeight="1" x14ac:dyDescent="0.15">
      <c r="A27" s="66" t="s">
        <v>343</v>
      </c>
      <c r="B27" s="57">
        <v>23</v>
      </c>
      <c r="C27" s="58" t="s">
        <v>117</v>
      </c>
      <c r="D27" s="59" t="s">
        <v>35</v>
      </c>
      <c r="E27" s="76" t="s">
        <v>71</v>
      </c>
      <c r="F27" s="63">
        <v>95</v>
      </c>
      <c r="G27" s="79">
        <v>330120</v>
      </c>
      <c r="H27" s="67" t="s">
        <v>68</v>
      </c>
      <c r="I27" s="69">
        <v>357630</v>
      </c>
      <c r="J27" s="69">
        <v>385140</v>
      </c>
      <c r="K27" s="69">
        <v>412650</v>
      </c>
      <c r="L27" s="69">
        <v>440160</v>
      </c>
      <c r="M27" s="69">
        <v>467670</v>
      </c>
      <c r="N27" s="69">
        <v>495180</v>
      </c>
      <c r="O27" s="69">
        <v>522690</v>
      </c>
      <c r="P27" s="69">
        <v>550200</v>
      </c>
      <c r="Q27" s="69">
        <v>577710</v>
      </c>
      <c r="R27" s="69">
        <v>605220</v>
      </c>
      <c r="S27" s="69">
        <v>632730</v>
      </c>
      <c r="T27" s="73" t="s">
        <v>170</v>
      </c>
    </row>
    <row r="28" spans="1:20" s="66" customFormat="1" ht="26.25" customHeight="1" x14ac:dyDescent="0.15">
      <c r="A28" s="66" t="s">
        <v>343</v>
      </c>
      <c r="B28" s="60">
        <v>24</v>
      </c>
      <c r="C28" s="61" t="s">
        <v>118</v>
      </c>
      <c r="D28" s="62" t="s">
        <v>35</v>
      </c>
      <c r="E28" s="182" t="s">
        <v>119</v>
      </c>
      <c r="F28" s="175">
        <v>51</v>
      </c>
      <c r="G28" s="80">
        <v>268548</v>
      </c>
      <c r="H28" s="67" t="s">
        <v>68</v>
      </c>
      <c r="I28" s="69">
        <v>290927</v>
      </c>
      <c r="J28" s="69">
        <v>313306</v>
      </c>
      <c r="K28" s="69">
        <v>335685</v>
      </c>
      <c r="L28" s="69">
        <v>358064</v>
      </c>
      <c r="M28" s="69">
        <v>380443</v>
      </c>
      <c r="N28" s="69">
        <v>402822</v>
      </c>
      <c r="O28" s="69">
        <v>425201</v>
      </c>
      <c r="P28" s="69">
        <v>447580</v>
      </c>
      <c r="Q28" s="69">
        <v>469959</v>
      </c>
      <c r="R28" s="69">
        <v>492338</v>
      </c>
      <c r="S28" s="69">
        <v>514717</v>
      </c>
      <c r="T28" s="73" t="s">
        <v>169</v>
      </c>
    </row>
    <row r="29" spans="1:20" s="66" customFormat="1" ht="26.25" customHeight="1" x14ac:dyDescent="0.15">
      <c r="A29" s="66" t="s">
        <v>343</v>
      </c>
      <c r="B29" s="60">
        <v>25</v>
      </c>
      <c r="C29" s="61" t="s">
        <v>120</v>
      </c>
      <c r="D29" s="62" t="s">
        <v>35</v>
      </c>
      <c r="E29" s="182" t="s">
        <v>121</v>
      </c>
      <c r="F29" s="175">
        <v>21</v>
      </c>
      <c r="G29" s="80">
        <v>155232</v>
      </c>
      <c r="H29" s="67" t="s">
        <v>68</v>
      </c>
      <c r="I29" s="68">
        <v>168168</v>
      </c>
      <c r="J29" s="68">
        <v>181104</v>
      </c>
      <c r="K29" s="68">
        <v>194040</v>
      </c>
      <c r="L29" s="68">
        <v>206976</v>
      </c>
      <c r="M29" s="68">
        <v>219912</v>
      </c>
      <c r="N29" s="68">
        <v>232848</v>
      </c>
      <c r="O29" s="68">
        <v>245784</v>
      </c>
      <c r="P29" s="68">
        <v>258720</v>
      </c>
      <c r="Q29" s="68">
        <v>271656</v>
      </c>
      <c r="R29" s="68">
        <v>284592</v>
      </c>
      <c r="S29" s="68">
        <v>297528</v>
      </c>
      <c r="T29" s="73" t="s">
        <v>169</v>
      </c>
    </row>
    <row r="30" spans="1:20" s="66" customFormat="1" ht="26.25" customHeight="1" x14ac:dyDescent="0.15">
      <c r="A30" s="66" t="s">
        <v>343</v>
      </c>
      <c r="B30" s="57">
        <v>26</v>
      </c>
      <c r="C30" s="58" t="s">
        <v>122</v>
      </c>
      <c r="D30" s="59" t="s">
        <v>36</v>
      </c>
      <c r="E30" s="76" t="s">
        <v>9</v>
      </c>
      <c r="F30" s="63">
        <v>50</v>
      </c>
      <c r="G30" s="79">
        <v>180180</v>
      </c>
      <c r="H30" s="67" t="s">
        <v>68</v>
      </c>
      <c r="I30" s="69">
        <v>195195</v>
      </c>
      <c r="J30" s="68">
        <v>210210</v>
      </c>
      <c r="K30" s="68">
        <v>225225</v>
      </c>
      <c r="L30" s="68">
        <v>240240</v>
      </c>
      <c r="M30" s="68">
        <v>255255</v>
      </c>
      <c r="N30" s="68">
        <v>270270</v>
      </c>
      <c r="O30" s="68">
        <v>285285</v>
      </c>
      <c r="P30" s="68">
        <v>300300</v>
      </c>
      <c r="Q30" s="68">
        <v>315315</v>
      </c>
      <c r="R30" s="68">
        <v>330330</v>
      </c>
      <c r="S30" s="68">
        <v>345345</v>
      </c>
      <c r="T30" s="73" t="s">
        <v>170</v>
      </c>
    </row>
    <row r="31" spans="1:20" s="66" customFormat="1" ht="26.25" customHeight="1" x14ac:dyDescent="0.15">
      <c r="A31" s="66" t="s">
        <v>343</v>
      </c>
      <c r="B31" s="60">
        <v>27</v>
      </c>
      <c r="C31" s="61" t="s">
        <v>123</v>
      </c>
      <c r="D31" s="62" t="s">
        <v>36</v>
      </c>
      <c r="E31" s="182" t="s">
        <v>124</v>
      </c>
      <c r="F31" s="175">
        <v>20</v>
      </c>
      <c r="G31" s="80">
        <v>86184</v>
      </c>
      <c r="H31" s="67" t="s">
        <v>68</v>
      </c>
      <c r="I31" s="69">
        <v>93366</v>
      </c>
      <c r="J31" s="68">
        <v>100548</v>
      </c>
      <c r="K31" s="68">
        <v>107730</v>
      </c>
      <c r="L31" s="68">
        <v>114912</v>
      </c>
      <c r="M31" s="68">
        <v>122094</v>
      </c>
      <c r="N31" s="68">
        <v>129276</v>
      </c>
      <c r="O31" s="68">
        <v>136458</v>
      </c>
      <c r="P31" s="68">
        <v>143640</v>
      </c>
      <c r="Q31" s="68">
        <v>150822</v>
      </c>
      <c r="R31" s="68">
        <v>158004</v>
      </c>
      <c r="S31" s="68">
        <v>165186</v>
      </c>
      <c r="T31" s="73" t="s">
        <v>169</v>
      </c>
    </row>
    <row r="32" spans="1:20" s="66" customFormat="1" ht="26.25" customHeight="1" x14ac:dyDescent="0.15">
      <c r="A32" s="66" t="s">
        <v>343</v>
      </c>
      <c r="B32" s="60">
        <v>28</v>
      </c>
      <c r="C32" s="61" t="s">
        <v>125</v>
      </c>
      <c r="D32" s="62" t="s">
        <v>36</v>
      </c>
      <c r="E32" s="182" t="s">
        <v>126</v>
      </c>
      <c r="F32" s="175">
        <v>25</v>
      </c>
      <c r="G32" s="80">
        <v>114521</v>
      </c>
      <c r="H32" s="67" t="s">
        <v>68</v>
      </c>
      <c r="I32" s="69">
        <v>124063</v>
      </c>
      <c r="J32" s="68">
        <v>133607</v>
      </c>
      <c r="K32" s="68">
        <v>143151</v>
      </c>
      <c r="L32" s="68">
        <v>152695</v>
      </c>
      <c r="M32" s="68">
        <v>162237</v>
      </c>
      <c r="N32" s="68">
        <v>171781</v>
      </c>
      <c r="O32" s="68">
        <v>181325</v>
      </c>
      <c r="P32" s="68">
        <v>190869</v>
      </c>
      <c r="Q32" s="68">
        <v>200411</v>
      </c>
      <c r="R32" s="68">
        <v>209955</v>
      </c>
      <c r="S32" s="68">
        <v>219499</v>
      </c>
      <c r="T32" s="73" t="s">
        <v>169</v>
      </c>
    </row>
    <row r="33" spans="1:20" s="66" customFormat="1" ht="26.25" customHeight="1" x14ac:dyDescent="0.15">
      <c r="A33" s="66" t="s">
        <v>343</v>
      </c>
      <c r="B33" s="57">
        <v>29</v>
      </c>
      <c r="C33" s="58" t="s">
        <v>127</v>
      </c>
      <c r="D33" s="59" t="s">
        <v>72</v>
      </c>
      <c r="E33" s="76" t="s">
        <v>73</v>
      </c>
      <c r="F33" s="63">
        <v>45</v>
      </c>
      <c r="G33" s="79">
        <v>513408</v>
      </c>
      <c r="H33" s="67" t="s">
        <v>68</v>
      </c>
      <c r="I33" s="68">
        <v>556192</v>
      </c>
      <c r="J33" s="68">
        <v>598976</v>
      </c>
      <c r="K33" s="68">
        <v>641760</v>
      </c>
      <c r="L33" s="68">
        <v>684544</v>
      </c>
      <c r="M33" s="68">
        <v>727328</v>
      </c>
      <c r="N33" s="68">
        <v>770112</v>
      </c>
      <c r="O33" s="68">
        <v>812896</v>
      </c>
      <c r="P33" s="68">
        <v>855680</v>
      </c>
      <c r="Q33" s="68">
        <v>898464</v>
      </c>
      <c r="R33" s="68">
        <v>941248</v>
      </c>
      <c r="S33" s="68">
        <v>984032</v>
      </c>
      <c r="T33" s="73" t="s">
        <v>170</v>
      </c>
    </row>
    <row r="34" spans="1:20" s="66" customFormat="1" ht="26.25" customHeight="1" x14ac:dyDescent="0.15">
      <c r="A34" s="66" t="s">
        <v>343</v>
      </c>
      <c r="B34" s="57">
        <v>30</v>
      </c>
      <c r="C34" s="58" t="s">
        <v>128</v>
      </c>
      <c r="D34" s="59" t="s">
        <v>72</v>
      </c>
      <c r="E34" s="76" t="s">
        <v>129</v>
      </c>
      <c r="F34" s="63">
        <v>23</v>
      </c>
      <c r="G34" s="79">
        <v>356966</v>
      </c>
      <c r="H34" s="67" t="s">
        <v>68</v>
      </c>
      <c r="I34" s="68">
        <v>386713</v>
      </c>
      <c r="J34" s="68">
        <v>416460</v>
      </c>
      <c r="K34" s="68">
        <v>446208</v>
      </c>
      <c r="L34" s="68">
        <v>475955</v>
      </c>
      <c r="M34" s="68">
        <v>505702</v>
      </c>
      <c r="N34" s="68">
        <v>535449</v>
      </c>
      <c r="O34" s="68">
        <v>565196</v>
      </c>
      <c r="P34" s="68">
        <v>594944</v>
      </c>
      <c r="Q34" s="68">
        <v>624691</v>
      </c>
      <c r="R34" s="68">
        <v>654438</v>
      </c>
      <c r="S34" s="68">
        <v>684185</v>
      </c>
      <c r="T34" s="73" t="s">
        <v>170</v>
      </c>
    </row>
    <row r="35" spans="1:20" s="66" customFormat="1" ht="26.25" customHeight="1" x14ac:dyDescent="0.15">
      <c r="A35" s="66" t="s">
        <v>343</v>
      </c>
      <c r="B35" s="57">
        <v>31</v>
      </c>
      <c r="C35" s="58" t="s">
        <v>130</v>
      </c>
      <c r="D35" s="59" t="s">
        <v>72</v>
      </c>
      <c r="E35" s="76" t="s">
        <v>74</v>
      </c>
      <c r="F35" s="63">
        <v>22</v>
      </c>
      <c r="G35" s="79">
        <v>289497</v>
      </c>
      <c r="H35" s="67" t="s">
        <v>68</v>
      </c>
      <c r="I35" s="68">
        <v>313622</v>
      </c>
      <c r="J35" s="68">
        <v>337747</v>
      </c>
      <c r="K35" s="68">
        <v>361872</v>
      </c>
      <c r="L35" s="68">
        <v>385996</v>
      </c>
      <c r="M35" s="68">
        <v>410121</v>
      </c>
      <c r="N35" s="68">
        <v>434246</v>
      </c>
      <c r="O35" s="68">
        <v>458371</v>
      </c>
      <c r="P35" s="68">
        <v>482496</v>
      </c>
      <c r="Q35" s="68">
        <v>506620</v>
      </c>
      <c r="R35" s="68">
        <v>530745</v>
      </c>
      <c r="S35" s="68">
        <v>554870</v>
      </c>
      <c r="T35" s="73" t="s">
        <v>170</v>
      </c>
    </row>
    <row r="36" spans="1:20" s="66" customFormat="1" ht="26.25" customHeight="1" x14ac:dyDescent="0.15">
      <c r="A36" s="66" t="s">
        <v>343</v>
      </c>
      <c r="B36" s="57">
        <v>32</v>
      </c>
      <c r="C36" s="58" t="s">
        <v>131</v>
      </c>
      <c r="D36" s="59" t="s">
        <v>72</v>
      </c>
      <c r="E36" s="76" t="s">
        <v>75</v>
      </c>
      <c r="F36" s="63">
        <v>24</v>
      </c>
      <c r="G36" s="79">
        <v>293540</v>
      </c>
      <c r="H36" s="67" t="s">
        <v>68</v>
      </c>
      <c r="I36" s="68">
        <v>318001</v>
      </c>
      <c r="J36" s="68">
        <v>342463</v>
      </c>
      <c r="K36" s="68">
        <v>366926</v>
      </c>
      <c r="L36" s="68">
        <v>391386</v>
      </c>
      <c r="M36" s="68">
        <v>415849</v>
      </c>
      <c r="N36" s="68">
        <v>440311</v>
      </c>
      <c r="O36" s="68">
        <v>464772</v>
      </c>
      <c r="P36" s="68">
        <v>489234</v>
      </c>
      <c r="Q36" s="68">
        <v>513696</v>
      </c>
      <c r="R36" s="68">
        <v>538157</v>
      </c>
      <c r="S36" s="68">
        <v>562619</v>
      </c>
      <c r="T36" s="73" t="s">
        <v>170</v>
      </c>
    </row>
    <row r="37" spans="1:20" s="66" customFormat="1" ht="26.25" customHeight="1" x14ac:dyDescent="0.15">
      <c r="A37" s="66" t="s">
        <v>343</v>
      </c>
      <c r="B37" s="57">
        <v>33</v>
      </c>
      <c r="C37" s="58" t="s">
        <v>132</v>
      </c>
      <c r="D37" s="59" t="s">
        <v>37</v>
      </c>
      <c r="E37" s="76" t="s">
        <v>10</v>
      </c>
      <c r="F37" s="63">
        <v>67</v>
      </c>
      <c r="G37" s="79">
        <v>336210</v>
      </c>
      <c r="H37" s="67" t="s">
        <v>68</v>
      </c>
      <c r="I37" s="68">
        <v>364226</v>
      </c>
      <c r="J37" s="68">
        <v>392245</v>
      </c>
      <c r="K37" s="68">
        <v>420261</v>
      </c>
      <c r="L37" s="68">
        <v>448280</v>
      </c>
      <c r="M37" s="68">
        <v>476296</v>
      </c>
      <c r="N37" s="68">
        <v>504315</v>
      </c>
      <c r="O37" s="68">
        <v>532331</v>
      </c>
      <c r="P37" s="68">
        <v>560350</v>
      </c>
      <c r="Q37" s="68">
        <v>588366</v>
      </c>
      <c r="R37" s="68">
        <v>616385</v>
      </c>
      <c r="S37" s="68">
        <v>644401</v>
      </c>
      <c r="T37" s="73" t="s">
        <v>170</v>
      </c>
    </row>
    <row r="38" spans="1:20" s="66" customFormat="1" ht="26.25" customHeight="1" x14ac:dyDescent="0.15">
      <c r="A38" s="66" t="s">
        <v>343</v>
      </c>
      <c r="B38" s="57">
        <v>34</v>
      </c>
      <c r="C38" s="58" t="s">
        <v>133</v>
      </c>
      <c r="D38" s="59" t="s">
        <v>37</v>
      </c>
      <c r="E38" s="76" t="s">
        <v>11</v>
      </c>
      <c r="F38" s="63">
        <v>30</v>
      </c>
      <c r="G38" s="79">
        <v>151200</v>
      </c>
      <c r="H38" s="67" t="s">
        <v>68</v>
      </c>
      <c r="I38" s="68">
        <v>163800</v>
      </c>
      <c r="J38" s="68">
        <v>176400</v>
      </c>
      <c r="K38" s="68">
        <v>189000</v>
      </c>
      <c r="L38" s="68">
        <v>201600</v>
      </c>
      <c r="M38" s="68">
        <v>214200</v>
      </c>
      <c r="N38" s="68">
        <v>226800</v>
      </c>
      <c r="O38" s="68">
        <v>239400</v>
      </c>
      <c r="P38" s="68">
        <v>252000</v>
      </c>
      <c r="Q38" s="68">
        <v>264600</v>
      </c>
      <c r="R38" s="68">
        <v>277200</v>
      </c>
      <c r="S38" s="68">
        <v>289800</v>
      </c>
      <c r="T38" s="73" t="s">
        <v>170</v>
      </c>
    </row>
    <row r="39" spans="1:20" s="66" customFormat="1" ht="26.25" customHeight="1" x14ac:dyDescent="0.15">
      <c r="A39" s="66" t="s">
        <v>343</v>
      </c>
      <c r="B39" s="57">
        <v>35</v>
      </c>
      <c r="C39" s="58" t="s">
        <v>134</v>
      </c>
      <c r="D39" s="59" t="s">
        <v>37</v>
      </c>
      <c r="E39" s="76" t="s">
        <v>12</v>
      </c>
      <c r="F39" s="63">
        <v>71</v>
      </c>
      <c r="G39" s="79">
        <v>335076</v>
      </c>
      <c r="H39" s="67" t="s">
        <v>68</v>
      </c>
      <c r="I39" s="68">
        <v>362999</v>
      </c>
      <c r="J39" s="68">
        <v>390922</v>
      </c>
      <c r="K39" s="68">
        <v>418845</v>
      </c>
      <c r="L39" s="68">
        <v>446768</v>
      </c>
      <c r="M39" s="68">
        <v>474691</v>
      </c>
      <c r="N39" s="68">
        <v>502614</v>
      </c>
      <c r="O39" s="68">
        <v>530537</v>
      </c>
      <c r="P39" s="68">
        <v>558460</v>
      </c>
      <c r="Q39" s="68">
        <v>586383</v>
      </c>
      <c r="R39" s="68">
        <v>614306</v>
      </c>
      <c r="S39" s="68">
        <v>642229</v>
      </c>
      <c r="T39" s="73" t="s">
        <v>170</v>
      </c>
    </row>
    <row r="40" spans="1:20" s="66" customFormat="1" ht="26.25" customHeight="1" x14ac:dyDescent="0.15">
      <c r="A40" s="66" t="s">
        <v>343</v>
      </c>
      <c r="B40" s="57">
        <v>36</v>
      </c>
      <c r="C40" s="58" t="s">
        <v>135</v>
      </c>
      <c r="D40" s="59" t="s">
        <v>37</v>
      </c>
      <c r="E40" s="76" t="s">
        <v>136</v>
      </c>
      <c r="F40" s="63">
        <v>34</v>
      </c>
      <c r="G40" s="79">
        <v>168630</v>
      </c>
      <c r="H40" s="67" t="s">
        <v>68</v>
      </c>
      <c r="I40" s="68">
        <v>182681</v>
      </c>
      <c r="J40" s="68">
        <v>196735</v>
      </c>
      <c r="K40" s="68">
        <v>210786</v>
      </c>
      <c r="L40" s="68">
        <v>224840</v>
      </c>
      <c r="M40" s="68">
        <v>238891</v>
      </c>
      <c r="N40" s="68">
        <v>252945</v>
      </c>
      <c r="O40" s="68">
        <v>266996</v>
      </c>
      <c r="P40" s="68">
        <v>281050</v>
      </c>
      <c r="Q40" s="68">
        <v>295101</v>
      </c>
      <c r="R40" s="68">
        <v>309155</v>
      </c>
      <c r="S40" s="68">
        <v>323206</v>
      </c>
      <c r="T40" s="73" t="s">
        <v>170</v>
      </c>
    </row>
    <row r="41" spans="1:20" s="66" customFormat="1" ht="26.25" customHeight="1" x14ac:dyDescent="0.15">
      <c r="A41" s="70" t="s">
        <v>343</v>
      </c>
      <c r="B41" s="57">
        <v>37</v>
      </c>
      <c r="C41" s="58" t="s">
        <v>137</v>
      </c>
      <c r="D41" s="59" t="s">
        <v>37</v>
      </c>
      <c r="E41" s="76" t="s">
        <v>13</v>
      </c>
      <c r="F41" s="63">
        <v>30</v>
      </c>
      <c r="G41" s="79">
        <v>390600</v>
      </c>
      <c r="H41" s="67" t="s">
        <v>68</v>
      </c>
      <c r="I41" s="68">
        <v>423150</v>
      </c>
      <c r="J41" s="68">
        <v>455700</v>
      </c>
      <c r="K41" s="68">
        <v>488250</v>
      </c>
      <c r="L41" s="68">
        <v>520800</v>
      </c>
      <c r="M41" s="68">
        <v>553350</v>
      </c>
      <c r="N41" s="68">
        <v>585900</v>
      </c>
      <c r="O41" s="68">
        <v>618450</v>
      </c>
      <c r="P41" s="68">
        <v>651000</v>
      </c>
      <c r="Q41" s="68">
        <v>683550</v>
      </c>
      <c r="R41" s="68">
        <v>716100</v>
      </c>
      <c r="S41" s="68">
        <v>748650</v>
      </c>
      <c r="T41" s="73" t="s">
        <v>170</v>
      </c>
    </row>
    <row r="42" spans="1:20" s="66" customFormat="1" ht="26.25" customHeight="1" x14ac:dyDescent="0.15">
      <c r="A42" s="66" t="s">
        <v>343</v>
      </c>
      <c r="B42" s="57">
        <v>38</v>
      </c>
      <c r="C42" s="58" t="s">
        <v>138</v>
      </c>
      <c r="D42" s="59" t="s">
        <v>37</v>
      </c>
      <c r="E42" s="76" t="s">
        <v>139</v>
      </c>
      <c r="F42" s="63">
        <v>38</v>
      </c>
      <c r="G42" s="79">
        <v>235158</v>
      </c>
      <c r="H42" s="67" t="s">
        <v>68</v>
      </c>
      <c r="I42" s="68">
        <v>254753</v>
      </c>
      <c r="J42" s="68">
        <v>274351</v>
      </c>
      <c r="K42" s="68">
        <v>293946</v>
      </c>
      <c r="L42" s="68">
        <v>313544</v>
      </c>
      <c r="M42" s="68">
        <v>333139</v>
      </c>
      <c r="N42" s="68">
        <v>352737</v>
      </c>
      <c r="O42" s="68">
        <v>372332</v>
      </c>
      <c r="P42" s="68">
        <v>391930</v>
      </c>
      <c r="Q42" s="68">
        <v>411525</v>
      </c>
      <c r="R42" s="68">
        <v>431123</v>
      </c>
      <c r="S42" s="68">
        <v>450718</v>
      </c>
      <c r="T42" s="73" t="s">
        <v>169</v>
      </c>
    </row>
    <row r="43" spans="1:20" s="66" customFormat="1" ht="26.25" customHeight="1" x14ac:dyDescent="0.15">
      <c r="A43" s="66" t="s">
        <v>343</v>
      </c>
      <c r="B43" s="142">
        <v>39</v>
      </c>
      <c r="C43" s="143" t="s">
        <v>140</v>
      </c>
      <c r="D43" s="144" t="s">
        <v>37</v>
      </c>
      <c r="E43" s="183" t="s">
        <v>141</v>
      </c>
      <c r="F43" s="176">
        <v>17</v>
      </c>
      <c r="G43" s="145">
        <v>115710</v>
      </c>
      <c r="H43" s="146" t="s">
        <v>68</v>
      </c>
      <c r="I43" s="147">
        <v>125351</v>
      </c>
      <c r="J43" s="147">
        <v>134995</v>
      </c>
      <c r="K43" s="147">
        <v>144636</v>
      </c>
      <c r="L43" s="147">
        <v>154280</v>
      </c>
      <c r="M43" s="147">
        <v>163921</v>
      </c>
      <c r="N43" s="147">
        <v>173565</v>
      </c>
      <c r="O43" s="147">
        <v>183206</v>
      </c>
      <c r="P43" s="147">
        <v>192850</v>
      </c>
      <c r="Q43" s="147">
        <v>202491</v>
      </c>
      <c r="R43" s="147">
        <v>212135</v>
      </c>
      <c r="S43" s="147">
        <v>221776</v>
      </c>
      <c r="T43" s="73" t="s">
        <v>169</v>
      </c>
    </row>
    <row r="44" spans="1:20" s="66" customFormat="1" ht="26.25" customHeight="1" x14ac:dyDescent="0.15">
      <c r="A44" s="66" t="s">
        <v>343</v>
      </c>
      <c r="B44" s="148">
        <v>40</v>
      </c>
      <c r="C44" s="149" t="s">
        <v>142</v>
      </c>
      <c r="D44" s="150" t="s">
        <v>38</v>
      </c>
      <c r="E44" s="151" t="s">
        <v>14</v>
      </c>
      <c r="F44" s="177">
        <v>50</v>
      </c>
      <c r="G44" s="152">
        <v>420000</v>
      </c>
      <c r="H44" s="153" t="s">
        <v>70</v>
      </c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41" t="s">
        <v>170</v>
      </c>
    </row>
    <row r="45" spans="1:20" s="66" customFormat="1" ht="26.25" customHeight="1" x14ac:dyDescent="0.15">
      <c r="A45" s="66" t="s">
        <v>343</v>
      </c>
      <c r="B45" s="148">
        <v>41</v>
      </c>
      <c r="C45" s="149" t="s">
        <v>143</v>
      </c>
      <c r="D45" s="150" t="s">
        <v>39</v>
      </c>
      <c r="E45" s="151" t="s">
        <v>15</v>
      </c>
      <c r="F45" s="177">
        <v>50</v>
      </c>
      <c r="G45" s="152">
        <v>420000</v>
      </c>
      <c r="H45" s="153" t="s">
        <v>70</v>
      </c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41" t="s">
        <v>170</v>
      </c>
    </row>
    <row r="46" spans="1:20" s="66" customFormat="1" ht="26.25" customHeight="1" x14ac:dyDescent="0.15">
      <c r="A46" s="66" t="s">
        <v>343</v>
      </c>
      <c r="B46" s="148">
        <v>42</v>
      </c>
      <c r="C46" s="149" t="s">
        <v>144</v>
      </c>
      <c r="D46" s="150" t="s">
        <v>39</v>
      </c>
      <c r="E46" s="151" t="s">
        <v>145</v>
      </c>
      <c r="F46" s="177">
        <v>30</v>
      </c>
      <c r="G46" s="152">
        <v>210000</v>
      </c>
      <c r="H46" s="153" t="s">
        <v>70</v>
      </c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41" t="s">
        <v>169</v>
      </c>
    </row>
    <row r="47" spans="1:20" s="66" customFormat="1" ht="26.25" customHeight="1" x14ac:dyDescent="0.15">
      <c r="A47" s="66" t="s">
        <v>343</v>
      </c>
      <c r="B47" s="148">
        <v>43</v>
      </c>
      <c r="C47" s="149" t="s">
        <v>146</v>
      </c>
      <c r="D47" s="150" t="s">
        <v>40</v>
      </c>
      <c r="E47" s="151" t="s">
        <v>16</v>
      </c>
      <c r="F47" s="177">
        <v>25</v>
      </c>
      <c r="G47" s="152">
        <v>277200</v>
      </c>
      <c r="H47" s="153" t="s">
        <v>70</v>
      </c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41" t="s">
        <v>170</v>
      </c>
    </row>
    <row r="48" spans="1:20" s="66" customFormat="1" ht="26.25" customHeight="1" x14ac:dyDescent="0.15">
      <c r="A48" s="66" t="s">
        <v>343</v>
      </c>
      <c r="B48" s="148">
        <v>44</v>
      </c>
      <c r="C48" s="149" t="s">
        <v>147</v>
      </c>
      <c r="D48" s="150" t="s">
        <v>40</v>
      </c>
      <c r="E48" s="151" t="s">
        <v>76</v>
      </c>
      <c r="F48" s="177">
        <v>30</v>
      </c>
      <c r="G48" s="152">
        <v>626220</v>
      </c>
      <c r="H48" s="153" t="s">
        <v>70</v>
      </c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41" t="s">
        <v>170</v>
      </c>
    </row>
    <row r="49" spans="1:20" ht="26.25" customHeight="1" x14ac:dyDescent="0.15">
      <c r="A49" s="46" t="s">
        <v>343</v>
      </c>
      <c r="B49" s="156">
        <v>45</v>
      </c>
      <c r="C49" s="156" t="s">
        <v>148</v>
      </c>
      <c r="D49" s="157" t="s">
        <v>40</v>
      </c>
      <c r="E49" s="184" t="s">
        <v>149</v>
      </c>
      <c r="F49" s="178">
        <v>20</v>
      </c>
      <c r="G49" s="174">
        <v>218400</v>
      </c>
      <c r="H49" s="159" t="s">
        <v>70</v>
      </c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41" t="s">
        <v>169</v>
      </c>
    </row>
    <row r="50" spans="1:20" ht="26.25" customHeight="1" x14ac:dyDescent="0.15">
      <c r="A50" s="46" t="s">
        <v>343</v>
      </c>
      <c r="B50" s="156">
        <v>46</v>
      </c>
      <c r="C50" s="156" t="s">
        <v>150</v>
      </c>
      <c r="D50" s="157" t="s">
        <v>40</v>
      </c>
      <c r="E50" s="184" t="s">
        <v>151</v>
      </c>
      <c r="F50" s="178">
        <v>28</v>
      </c>
      <c r="G50" s="174">
        <v>352800</v>
      </c>
      <c r="H50" s="159" t="s">
        <v>70</v>
      </c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41" t="s">
        <v>169</v>
      </c>
    </row>
    <row r="51" spans="1:20" ht="26.25" customHeight="1" x14ac:dyDescent="0.15">
      <c r="A51" s="46" t="s">
        <v>343</v>
      </c>
      <c r="B51" s="156">
        <v>47</v>
      </c>
      <c r="C51" s="156" t="s">
        <v>152</v>
      </c>
      <c r="D51" s="157" t="s">
        <v>41</v>
      </c>
      <c r="E51" s="184" t="s">
        <v>77</v>
      </c>
      <c r="F51" s="178">
        <v>50</v>
      </c>
      <c r="G51" s="174">
        <v>296688</v>
      </c>
      <c r="H51" s="159" t="s">
        <v>68</v>
      </c>
      <c r="I51" s="160">
        <v>321412</v>
      </c>
      <c r="J51" s="160">
        <v>346136</v>
      </c>
      <c r="K51" s="160">
        <v>370860</v>
      </c>
      <c r="L51" s="160">
        <v>395584</v>
      </c>
      <c r="M51" s="160">
        <v>420308</v>
      </c>
      <c r="N51" s="160">
        <v>445032</v>
      </c>
      <c r="O51" s="160">
        <v>469756</v>
      </c>
      <c r="P51" s="160">
        <v>494480</v>
      </c>
      <c r="Q51" s="160">
        <v>519204</v>
      </c>
      <c r="R51" s="160">
        <v>543928</v>
      </c>
      <c r="S51" s="160">
        <v>568652</v>
      </c>
      <c r="T51" s="141" t="s">
        <v>170</v>
      </c>
    </row>
    <row r="52" spans="1:20" ht="26.25" customHeight="1" x14ac:dyDescent="0.15">
      <c r="A52" s="46" t="s">
        <v>343</v>
      </c>
      <c r="B52" s="156">
        <v>48</v>
      </c>
      <c r="C52" s="156" t="s">
        <v>153</v>
      </c>
      <c r="D52" s="157" t="s">
        <v>54</v>
      </c>
      <c r="E52" s="184" t="s">
        <v>55</v>
      </c>
      <c r="F52" s="178">
        <v>16</v>
      </c>
      <c r="G52" s="174">
        <v>281400</v>
      </c>
      <c r="H52" s="159" t="s">
        <v>70</v>
      </c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41" t="s">
        <v>170</v>
      </c>
    </row>
    <row r="53" spans="1:20" ht="26.25" customHeight="1" x14ac:dyDescent="0.15">
      <c r="A53" s="46" t="s">
        <v>343</v>
      </c>
      <c r="B53" s="156">
        <v>49</v>
      </c>
      <c r="C53" s="156" t="s">
        <v>154</v>
      </c>
      <c r="D53" s="157" t="s">
        <v>54</v>
      </c>
      <c r="E53" s="184" t="s">
        <v>56</v>
      </c>
      <c r="F53" s="178">
        <v>23</v>
      </c>
      <c r="G53" s="174">
        <v>291480</v>
      </c>
      <c r="H53" s="159" t="s">
        <v>70</v>
      </c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41" t="s">
        <v>170</v>
      </c>
    </row>
    <row r="54" spans="1:20" ht="26.25" customHeight="1" x14ac:dyDescent="0.15">
      <c r="A54" s="46" t="s">
        <v>343</v>
      </c>
      <c r="B54" s="156">
        <v>50</v>
      </c>
      <c r="C54" s="156" t="s">
        <v>155</v>
      </c>
      <c r="D54" s="157" t="s">
        <v>54</v>
      </c>
      <c r="E54" s="184" t="s">
        <v>57</v>
      </c>
      <c r="F54" s="178">
        <v>20</v>
      </c>
      <c r="G54" s="174">
        <v>410760</v>
      </c>
      <c r="H54" s="159" t="s">
        <v>70</v>
      </c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41" t="s">
        <v>170</v>
      </c>
    </row>
    <row r="55" spans="1:20" ht="26.25" customHeight="1" x14ac:dyDescent="0.15">
      <c r="A55" s="46" t="s">
        <v>343</v>
      </c>
      <c r="B55" s="156">
        <v>51</v>
      </c>
      <c r="C55" s="156" t="s">
        <v>156</v>
      </c>
      <c r="D55" s="157" t="s">
        <v>54</v>
      </c>
      <c r="E55" s="184" t="s">
        <v>88</v>
      </c>
      <c r="F55" s="178">
        <v>22</v>
      </c>
      <c r="G55" s="174">
        <v>376320</v>
      </c>
      <c r="H55" s="159" t="s">
        <v>70</v>
      </c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41" t="s">
        <v>170</v>
      </c>
    </row>
    <row r="56" spans="1:20" ht="26.25" customHeight="1" x14ac:dyDescent="0.15">
      <c r="A56" s="46" t="s">
        <v>343</v>
      </c>
      <c r="B56" s="156">
        <v>52</v>
      </c>
      <c r="C56" s="156" t="s">
        <v>157</v>
      </c>
      <c r="D56" s="157" t="s">
        <v>58</v>
      </c>
      <c r="E56" s="184" t="s">
        <v>59</v>
      </c>
      <c r="F56" s="178">
        <v>36</v>
      </c>
      <c r="G56" s="174">
        <v>264600</v>
      </c>
      <c r="H56" s="159" t="s">
        <v>68</v>
      </c>
      <c r="I56" s="160">
        <v>286650</v>
      </c>
      <c r="J56" s="160">
        <v>308700</v>
      </c>
      <c r="K56" s="160">
        <v>330750</v>
      </c>
      <c r="L56" s="160">
        <v>352800</v>
      </c>
      <c r="M56" s="160">
        <v>374850</v>
      </c>
      <c r="N56" s="160">
        <v>396900</v>
      </c>
      <c r="O56" s="160">
        <v>418950</v>
      </c>
      <c r="P56" s="160">
        <v>441000</v>
      </c>
      <c r="Q56" s="160">
        <v>463050</v>
      </c>
      <c r="R56" s="160">
        <v>485100</v>
      </c>
      <c r="S56" s="160">
        <v>507150</v>
      </c>
      <c r="T56" s="141" t="s">
        <v>170</v>
      </c>
    </row>
    <row r="57" spans="1:20" ht="26.25" customHeight="1" x14ac:dyDescent="0.15">
      <c r="A57" s="46" t="s">
        <v>343</v>
      </c>
      <c r="B57" s="156">
        <v>53</v>
      </c>
      <c r="C57" s="156" t="s">
        <v>158</v>
      </c>
      <c r="D57" s="157" t="s">
        <v>58</v>
      </c>
      <c r="E57" s="184" t="s">
        <v>60</v>
      </c>
      <c r="F57" s="178">
        <v>45</v>
      </c>
      <c r="G57" s="174">
        <v>386400</v>
      </c>
      <c r="H57" s="159" t="s">
        <v>68</v>
      </c>
      <c r="I57" s="160">
        <v>418600</v>
      </c>
      <c r="J57" s="160">
        <v>450800</v>
      </c>
      <c r="K57" s="160">
        <v>483000</v>
      </c>
      <c r="L57" s="160">
        <v>515200</v>
      </c>
      <c r="M57" s="160">
        <v>547400</v>
      </c>
      <c r="N57" s="160">
        <v>579600</v>
      </c>
      <c r="O57" s="160">
        <v>611800</v>
      </c>
      <c r="P57" s="160">
        <v>644000</v>
      </c>
      <c r="Q57" s="160">
        <v>676200</v>
      </c>
      <c r="R57" s="160">
        <v>708400</v>
      </c>
      <c r="S57" s="160">
        <v>740600</v>
      </c>
      <c r="T57" s="141" t="s">
        <v>170</v>
      </c>
    </row>
    <row r="58" spans="1:20" ht="26.25" customHeight="1" x14ac:dyDescent="0.15">
      <c r="A58" s="46" t="s">
        <v>343</v>
      </c>
      <c r="B58" s="156">
        <v>54</v>
      </c>
      <c r="C58" s="156" t="s">
        <v>159</v>
      </c>
      <c r="D58" s="157" t="s">
        <v>58</v>
      </c>
      <c r="E58" s="184" t="s">
        <v>61</v>
      </c>
      <c r="F58" s="178">
        <v>41</v>
      </c>
      <c r="G58" s="174">
        <v>333690</v>
      </c>
      <c r="H58" s="159" t="s">
        <v>68</v>
      </c>
      <c r="I58" s="160">
        <v>361496</v>
      </c>
      <c r="J58" s="160">
        <v>389305</v>
      </c>
      <c r="K58" s="160">
        <v>417111</v>
      </c>
      <c r="L58" s="160">
        <v>444920</v>
      </c>
      <c r="M58" s="160">
        <v>472726</v>
      </c>
      <c r="N58" s="160">
        <v>500535</v>
      </c>
      <c r="O58" s="160">
        <v>528341</v>
      </c>
      <c r="P58" s="160">
        <v>556150</v>
      </c>
      <c r="Q58" s="160">
        <v>583956</v>
      </c>
      <c r="R58" s="160">
        <v>611765</v>
      </c>
      <c r="S58" s="160">
        <v>639571</v>
      </c>
      <c r="T58" s="141" t="s">
        <v>170</v>
      </c>
    </row>
    <row r="59" spans="1:20" ht="26.25" customHeight="1" x14ac:dyDescent="0.15">
      <c r="A59" s="46" t="s">
        <v>343</v>
      </c>
      <c r="B59" s="156">
        <v>55</v>
      </c>
      <c r="C59" s="156" t="s">
        <v>160</v>
      </c>
      <c r="D59" s="157" t="s">
        <v>78</v>
      </c>
      <c r="E59" s="184" t="s">
        <v>79</v>
      </c>
      <c r="F59" s="178">
        <v>50</v>
      </c>
      <c r="G59" s="174">
        <v>229320</v>
      </c>
      <c r="H59" s="159" t="s">
        <v>68</v>
      </c>
      <c r="I59" s="160">
        <v>248430</v>
      </c>
      <c r="J59" s="160">
        <v>267540</v>
      </c>
      <c r="K59" s="160">
        <v>286650</v>
      </c>
      <c r="L59" s="160">
        <v>305760</v>
      </c>
      <c r="M59" s="160">
        <v>324870</v>
      </c>
      <c r="N59" s="160">
        <v>343980</v>
      </c>
      <c r="O59" s="160">
        <v>363090</v>
      </c>
      <c r="P59" s="160">
        <v>382200</v>
      </c>
      <c r="Q59" s="160">
        <v>401310</v>
      </c>
      <c r="R59" s="160">
        <v>420420</v>
      </c>
      <c r="S59" s="160">
        <v>439530</v>
      </c>
      <c r="T59" s="141" t="s">
        <v>170</v>
      </c>
    </row>
    <row r="60" spans="1:20" ht="26.25" customHeight="1" x14ac:dyDescent="0.15">
      <c r="A60" s="46" t="s">
        <v>343</v>
      </c>
      <c r="B60" s="156">
        <v>56</v>
      </c>
      <c r="C60" s="156" t="s">
        <v>161</v>
      </c>
      <c r="D60" s="157" t="s">
        <v>80</v>
      </c>
      <c r="E60" s="184" t="s">
        <v>81</v>
      </c>
      <c r="F60" s="178">
        <v>20</v>
      </c>
      <c r="G60" s="174">
        <v>312774</v>
      </c>
      <c r="H60" s="159" t="s">
        <v>68</v>
      </c>
      <c r="I60" s="160">
        <v>338837</v>
      </c>
      <c r="J60" s="160">
        <v>364903</v>
      </c>
      <c r="K60" s="160">
        <v>390966</v>
      </c>
      <c r="L60" s="160">
        <v>417032</v>
      </c>
      <c r="M60" s="160">
        <v>443095</v>
      </c>
      <c r="N60" s="160">
        <v>469161</v>
      </c>
      <c r="O60" s="160">
        <v>495224</v>
      </c>
      <c r="P60" s="160">
        <v>521290</v>
      </c>
      <c r="Q60" s="160">
        <v>547353</v>
      </c>
      <c r="R60" s="160">
        <v>573419</v>
      </c>
      <c r="S60" s="160">
        <v>599482</v>
      </c>
      <c r="T60" s="141" t="s">
        <v>170</v>
      </c>
    </row>
    <row r="61" spans="1:20" ht="26.25" customHeight="1" x14ac:dyDescent="0.15">
      <c r="A61" s="46" t="s">
        <v>343</v>
      </c>
      <c r="B61" s="156">
        <v>57</v>
      </c>
      <c r="C61" s="156" t="s">
        <v>162</v>
      </c>
      <c r="D61" s="157" t="s">
        <v>80</v>
      </c>
      <c r="E61" s="184" t="s">
        <v>82</v>
      </c>
      <c r="F61" s="178">
        <v>20</v>
      </c>
      <c r="G61" s="174">
        <v>277342</v>
      </c>
      <c r="H61" s="159" t="s">
        <v>68</v>
      </c>
      <c r="I61" s="160">
        <v>300454</v>
      </c>
      <c r="J61" s="160">
        <v>323566</v>
      </c>
      <c r="K61" s="160">
        <v>346677</v>
      </c>
      <c r="L61" s="160">
        <v>369790</v>
      </c>
      <c r="M61" s="160">
        <v>392901</v>
      </c>
      <c r="N61" s="160">
        <v>416014</v>
      </c>
      <c r="O61" s="160">
        <v>439125</v>
      </c>
      <c r="P61" s="160">
        <v>462238</v>
      </c>
      <c r="Q61" s="160">
        <v>485349</v>
      </c>
      <c r="R61" s="160">
        <v>508461</v>
      </c>
      <c r="S61" s="160">
        <v>531573</v>
      </c>
      <c r="T61" s="141" t="s">
        <v>170</v>
      </c>
    </row>
    <row r="62" spans="1:20" ht="26.25" customHeight="1" x14ac:dyDescent="0.15">
      <c r="A62" s="46" t="s">
        <v>343</v>
      </c>
      <c r="B62" s="156">
        <v>58</v>
      </c>
      <c r="C62" s="156" t="s">
        <v>163</v>
      </c>
      <c r="D62" s="157" t="s">
        <v>80</v>
      </c>
      <c r="E62" s="184" t="s">
        <v>83</v>
      </c>
      <c r="F62" s="178">
        <v>27</v>
      </c>
      <c r="G62" s="174">
        <v>418572</v>
      </c>
      <c r="H62" s="159" t="s">
        <v>68</v>
      </c>
      <c r="I62" s="160">
        <v>453453</v>
      </c>
      <c r="J62" s="160">
        <v>488334</v>
      </c>
      <c r="K62" s="160">
        <v>523215</v>
      </c>
      <c r="L62" s="160">
        <v>558096</v>
      </c>
      <c r="M62" s="160">
        <v>592977</v>
      </c>
      <c r="N62" s="160">
        <v>627858</v>
      </c>
      <c r="O62" s="160">
        <v>662739</v>
      </c>
      <c r="P62" s="160">
        <v>697620</v>
      </c>
      <c r="Q62" s="160">
        <v>732501</v>
      </c>
      <c r="R62" s="160">
        <v>767382</v>
      </c>
      <c r="S62" s="160">
        <v>802263</v>
      </c>
      <c r="T62" s="141" t="s">
        <v>170</v>
      </c>
    </row>
    <row r="63" spans="1:20" ht="26.25" customHeight="1" x14ac:dyDescent="0.15">
      <c r="A63" s="46" t="s">
        <v>343</v>
      </c>
      <c r="B63" s="156">
        <v>59</v>
      </c>
      <c r="C63" s="156" t="s">
        <v>164</v>
      </c>
      <c r="D63" s="157" t="s">
        <v>165</v>
      </c>
      <c r="E63" s="184" t="s">
        <v>166</v>
      </c>
      <c r="F63" s="178">
        <v>22</v>
      </c>
      <c r="G63" s="174">
        <v>281232</v>
      </c>
      <c r="H63" s="159" t="s">
        <v>70</v>
      </c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41" t="s">
        <v>169</v>
      </c>
    </row>
    <row r="64" spans="1:20" ht="26.25" customHeight="1" x14ac:dyDescent="0.15">
      <c r="A64" s="46" t="s">
        <v>343</v>
      </c>
      <c r="B64" s="156">
        <v>60</v>
      </c>
      <c r="C64" s="156" t="s">
        <v>167</v>
      </c>
      <c r="D64" s="157" t="s">
        <v>165</v>
      </c>
      <c r="E64" s="184" t="s">
        <v>168</v>
      </c>
      <c r="F64" s="178">
        <v>14</v>
      </c>
      <c r="G64" s="174">
        <v>455868</v>
      </c>
      <c r="H64" s="159" t="s">
        <v>70</v>
      </c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41" t="s">
        <v>169</v>
      </c>
    </row>
  </sheetData>
  <mergeCells count="1">
    <mergeCell ref="E1:F1"/>
  </mergeCells>
  <phoneticPr fontId="10"/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I40"/>
  <sheetViews>
    <sheetView topLeftCell="H1" workbookViewId="0">
      <selection activeCell="T13" sqref="T13"/>
    </sheetView>
  </sheetViews>
  <sheetFormatPr defaultRowHeight="16.5" x14ac:dyDescent="0.35"/>
  <cols>
    <col min="2" max="45" width="10.28515625" bestFit="1" customWidth="1"/>
  </cols>
  <sheetData>
    <row r="1" spans="1:61" x14ac:dyDescent="0.35">
      <c r="A1" s="53" t="s">
        <v>67</v>
      </c>
      <c r="B1" s="57">
        <v>1</v>
      </c>
      <c r="C1" s="57">
        <v>2</v>
      </c>
      <c r="D1" s="57">
        <v>3</v>
      </c>
      <c r="E1" s="57">
        <v>4</v>
      </c>
      <c r="F1" s="57">
        <v>5</v>
      </c>
      <c r="G1" s="57">
        <v>6</v>
      </c>
      <c r="H1" s="57">
        <v>7</v>
      </c>
      <c r="I1" s="57">
        <v>8</v>
      </c>
      <c r="J1" s="57">
        <v>9</v>
      </c>
      <c r="K1" s="57">
        <v>10</v>
      </c>
      <c r="L1" s="57">
        <v>11</v>
      </c>
      <c r="M1" s="57">
        <v>12</v>
      </c>
      <c r="N1" s="57">
        <v>13</v>
      </c>
      <c r="O1" s="57">
        <v>14</v>
      </c>
      <c r="P1" s="57">
        <v>15</v>
      </c>
      <c r="Q1" s="57">
        <v>16</v>
      </c>
      <c r="R1" s="57">
        <v>17</v>
      </c>
      <c r="S1" s="57">
        <v>18</v>
      </c>
      <c r="T1" s="57">
        <v>19</v>
      </c>
      <c r="U1" s="57">
        <v>20</v>
      </c>
      <c r="V1" s="57">
        <v>21</v>
      </c>
      <c r="W1" s="57">
        <v>22</v>
      </c>
      <c r="X1" s="57">
        <v>23</v>
      </c>
      <c r="Y1" s="60">
        <v>24</v>
      </c>
      <c r="Z1" s="60">
        <v>25</v>
      </c>
      <c r="AA1" s="57">
        <v>26</v>
      </c>
      <c r="AB1" s="60">
        <v>27</v>
      </c>
      <c r="AC1" s="60">
        <v>28</v>
      </c>
      <c r="AD1" s="57">
        <v>29</v>
      </c>
      <c r="AE1" s="57">
        <v>30</v>
      </c>
      <c r="AF1" s="57">
        <v>31</v>
      </c>
      <c r="AG1" s="57">
        <v>32</v>
      </c>
      <c r="AH1" s="57">
        <v>33</v>
      </c>
      <c r="AI1" s="57">
        <v>34</v>
      </c>
      <c r="AJ1" s="57">
        <v>35</v>
      </c>
      <c r="AK1" s="57">
        <v>36</v>
      </c>
      <c r="AL1" s="57">
        <v>37</v>
      </c>
      <c r="AM1" s="57">
        <v>38</v>
      </c>
      <c r="AN1" s="57">
        <v>39</v>
      </c>
      <c r="AO1" s="57">
        <v>40</v>
      </c>
      <c r="AP1" s="57">
        <v>41</v>
      </c>
      <c r="AQ1" s="57">
        <v>42</v>
      </c>
      <c r="AR1" s="57">
        <v>43</v>
      </c>
      <c r="AS1" s="57">
        <v>44</v>
      </c>
      <c r="AT1" s="50">
        <v>45</v>
      </c>
      <c r="AU1" s="50">
        <v>46</v>
      </c>
      <c r="AV1" s="50">
        <v>47</v>
      </c>
      <c r="AW1" s="50">
        <v>48</v>
      </c>
      <c r="AX1" s="50">
        <v>49</v>
      </c>
      <c r="AY1" s="50">
        <v>50</v>
      </c>
      <c r="AZ1" s="50">
        <v>51</v>
      </c>
      <c r="BA1" s="50">
        <v>52</v>
      </c>
      <c r="BB1" s="50">
        <v>53</v>
      </c>
      <c r="BC1" s="50">
        <v>54</v>
      </c>
      <c r="BD1" s="50">
        <v>55</v>
      </c>
      <c r="BE1" s="50">
        <v>56</v>
      </c>
      <c r="BF1" s="50">
        <v>57</v>
      </c>
      <c r="BG1" s="50">
        <v>58</v>
      </c>
      <c r="BH1" s="50">
        <v>59</v>
      </c>
      <c r="BI1" s="50">
        <v>60</v>
      </c>
    </row>
    <row r="2" spans="1:61" ht="25.5" x14ac:dyDescent="0.35">
      <c r="A2" s="54" t="s">
        <v>18</v>
      </c>
      <c r="B2" s="58" t="s">
        <v>90</v>
      </c>
      <c r="C2" s="58" t="s">
        <v>91</v>
      </c>
      <c r="D2" s="58" t="s">
        <v>92</v>
      </c>
      <c r="E2" s="58" t="s">
        <v>93</v>
      </c>
      <c r="F2" s="58" t="s">
        <v>94</v>
      </c>
      <c r="G2" s="58" t="s">
        <v>95</v>
      </c>
      <c r="H2" s="58" t="s">
        <v>96</v>
      </c>
      <c r="I2" s="58" t="s">
        <v>97</v>
      </c>
      <c r="J2" s="58" t="s">
        <v>98</v>
      </c>
      <c r="K2" s="58" t="s">
        <v>99</v>
      </c>
      <c r="L2" s="58" t="s">
        <v>100</v>
      </c>
      <c r="M2" s="58" t="s">
        <v>102</v>
      </c>
      <c r="N2" s="58" t="s">
        <v>104</v>
      </c>
      <c r="O2" s="58" t="s">
        <v>105</v>
      </c>
      <c r="P2" s="58" t="s">
        <v>106</v>
      </c>
      <c r="Q2" s="58" t="s">
        <v>107</v>
      </c>
      <c r="R2" s="58" t="s">
        <v>108</v>
      </c>
      <c r="S2" s="58" t="s">
        <v>110</v>
      </c>
      <c r="T2" s="58" t="s">
        <v>112</v>
      </c>
      <c r="U2" s="58" t="s">
        <v>358</v>
      </c>
      <c r="V2" s="58" t="s">
        <v>113</v>
      </c>
      <c r="W2" s="58" t="s">
        <v>115</v>
      </c>
      <c r="X2" s="58" t="s">
        <v>117</v>
      </c>
      <c r="Y2" s="61" t="s">
        <v>118</v>
      </c>
      <c r="Z2" s="61" t="s">
        <v>120</v>
      </c>
      <c r="AA2" s="58" t="s">
        <v>122</v>
      </c>
      <c r="AB2" s="61" t="s">
        <v>123</v>
      </c>
      <c r="AC2" s="61" t="s">
        <v>125</v>
      </c>
      <c r="AD2" s="58" t="s">
        <v>127</v>
      </c>
      <c r="AE2" s="58" t="s">
        <v>128</v>
      </c>
      <c r="AF2" s="58" t="s">
        <v>130</v>
      </c>
      <c r="AG2" s="58" t="s">
        <v>131</v>
      </c>
      <c r="AH2" s="58" t="s">
        <v>132</v>
      </c>
      <c r="AI2" s="58" t="s">
        <v>133</v>
      </c>
      <c r="AJ2" s="58" t="s">
        <v>134</v>
      </c>
      <c r="AK2" s="58" t="s">
        <v>135</v>
      </c>
      <c r="AL2" s="58" t="s">
        <v>137</v>
      </c>
      <c r="AM2" s="58" t="s">
        <v>138</v>
      </c>
      <c r="AN2" s="58" t="s">
        <v>140</v>
      </c>
      <c r="AO2" s="58" t="s">
        <v>142</v>
      </c>
      <c r="AP2" s="58" t="s">
        <v>143</v>
      </c>
      <c r="AQ2" s="58" t="s">
        <v>144</v>
      </c>
      <c r="AR2" s="58" t="s">
        <v>146</v>
      </c>
      <c r="AS2" s="58" t="s">
        <v>147</v>
      </c>
      <c r="AT2" s="50" t="s">
        <v>148</v>
      </c>
      <c r="AU2" s="50" t="s">
        <v>150</v>
      </c>
      <c r="AV2" s="50" t="s">
        <v>152</v>
      </c>
      <c r="AW2" s="50" t="s">
        <v>153</v>
      </c>
      <c r="AX2" s="50" t="s">
        <v>154</v>
      </c>
      <c r="AY2" s="50" t="s">
        <v>155</v>
      </c>
      <c r="AZ2" s="50" t="s">
        <v>156</v>
      </c>
      <c r="BA2" s="50" t="s">
        <v>157</v>
      </c>
      <c r="BB2" s="50" t="s">
        <v>158</v>
      </c>
      <c r="BC2" s="50" t="s">
        <v>159</v>
      </c>
      <c r="BD2" s="50" t="s">
        <v>160</v>
      </c>
      <c r="BE2" s="50" t="s">
        <v>161</v>
      </c>
      <c r="BF2" s="50" t="s">
        <v>162</v>
      </c>
      <c r="BG2" s="50" t="s">
        <v>163</v>
      </c>
      <c r="BH2" s="50" t="s">
        <v>164</v>
      </c>
      <c r="BI2" s="50" t="s">
        <v>167</v>
      </c>
    </row>
    <row r="3" spans="1:61" ht="39" x14ac:dyDescent="0.35">
      <c r="A3" s="54" t="s">
        <v>19</v>
      </c>
      <c r="B3" s="59" t="s">
        <v>33</v>
      </c>
      <c r="C3" s="59" t="s">
        <v>33</v>
      </c>
      <c r="D3" s="59" t="s">
        <v>33</v>
      </c>
      <c r="E3" s="59" t="s">
        <v>33</v>
      </c>
      <c r="F3" s="59" t="s">
        <v>33</v>
      </c>
      <c r="G3" s="59" t="s">
        <v>33</v>
      </c>
      <c r="H3" s="59" t="s">
        <v>33</v>
      </c>
      <c r="I3" s="59" t="s">
        <v>33</v>
      </c>
      <c r="J3" s="59" t="s">
        <v>33</v>
      </c>
      <c r="K3" s="59" t="s">
        <v>33</v>
      </c>
      <c r="L3" s="59" t="s">
        <v>33</v>
      </c>
      <c r="M3" s="59" t="s">
        <v>34</v>
      </c>
      <c r="N3" s="59" t="s">
        <v>34</v>
      </c>
      <c r="O3" s="59" t="s">
        <v>34</v>
      </c>
      <c r="P3" s="59" t="s">
        <v>34</v>
      </c>
      <c r="Q3" s="59" t="s">
        <v>34</v>
      </c>
      <c r="R3" s="59" t="s">
        <v>34</v>
      </c>
      <c r="S3" s="59" t="s">
        <v>34</v>
      </c>
      <c r="T3" s="59" t="s">
        <v>34</v>
      </c>
      <c r="U3" s="59" t="s">
        <v>34</v>
      </c>
      <c r="V3" s="59" t="s">
        <v>34</v>
      </c>
      <c r="W3" s="59" t="s">
        <v>34</v>
      </c>
      <c r="X3" s="59" t="s">
        <v>35</v>
      </c>
      <c r="Y3" s="62" t="s">
        <v>35</v>
      </c>
      <c r="Z3" s="62" t="s">
        <v>35</v>
      </c>
      <c r="AA3" s="59" t="s">
        <v>36</v>
      </c>
      <c r="AB3" s="62" t="s">
        <v>36</v>
      </c>
      <c r="AC3" s="62" t="s">
        <v>36</v>
      </c>
      <c r="AD3" s="59" t="s">
        <v>72</v>
      </c>
      <c r="AE3" s="59" t="s">
        <v>72</v>
      </c>
      <c r="AF3" s="59" t="s">
        <v>72</v>
      </c>
      <c r="AG3" s="59" t="s">
        <v>72</v>
      </c>
      <c r="AH3" s="59" t="s">
        <v>37</v>
      </c>
      <c r="AI3" s="59" t="s">
        <v>37</v>
      </c>
      <c r="AJ3" s="59" t="s">
        <v>37</v>
      </c>
      <c r="AK3" s="59" t="s">
        <v>37</v>
      </c>
      <c r="AL3" s="59" t="s">
        <v>37</v>
      </c>
      <c r="AM3" s="59" t="s">
        <v>37</v>
      </c>
      <c r="AN3" s="59" t="s">
        <v>37</v>
      </c>
      <c r="AO3" s="59" t="s">
        <v>38</v>
      </c>
      <c r="AP3" s="59" t="s">
        <v>39</v>
      </c>
      <c r="AQ3" s="59" t="s">
        <v>39</v>
      </c>
      <c r="AR3" s="59" t="s">
        <v>40</v>
      </c>
      <c r="AS3" s="59" t="s">
        <v>40</v>
      </c>
      <c r="AT3" s="51" t="s">
        <v>40</v>
      </c>
      <c r="AU3" s="51" t="s">
        <v>40</v>
      </c>
      <c r="AV3" s="51" t="s">
        <v>41</v>
      </c>
      <c r="AW3" s="51" t="s">
        <v>54</v>
      </c>
      <c r="AX3" s="51" t="s">
        <v>54</v>
      </c>
      <c r="AY3" s="51" t="s">
        <v>54</v>
      </c>
      <c r="AZ3" s="51" t="s">
        <v>54</v>
      </c>
      <c r="BA3" s="51" t="s">
        <v>58</v>
      </c>
      <c r="BB3" s="51" t="s">
        <v>58</v>
      </c>
      <c r="BC3" s="51" t="s">
        <v>58</v>
      </c>
      <c r="BD3" s="51" t="s">
        <v>78</v>
      </c>
      <c r="BE3" s="51" t="s">
        <v>80</v>
      </c>
      <c r="BF3" s="51" t="s">
        <v>80</v>
      </c>
      <c r="BG3" s="51" t="s">
        <v>80</v>
      </c>
      <c r="BH3" s="51" t="s">
        <v>165</v>
      </c>
      <c r="BI3" s="51" t="s">
        <v>165</v>
      </c>
    </row>
    <row r="5" spans="1:61" ht="31.5" x14ac:dyDescent="0.35">
      <c r="A5" s="53" t="s">
        <v>171</v>
      </c>
      <c r="B5" s="67" t="s">
        <v>68</v>
      </c>
      <c r="C5" s="67" t="s">
        <v>68</v>
      </c>
      <c r="D5" s="67" t="s">
        <v>68</v>
      </c>
      <c r="E5" s="67" t="s">
        <v>68</v>
      </c>
      <c r="F5" s="67" t="s">
        <v>68</v>
      </c>
      <c r="G5" s="67" t="s">
        <v>68</v>
      </c>
      <c r="H5" s="67" t="s">
        <v>68</v>
      </c>
      <c r="I5" s="67" t="s">
        <v>68</v>
      </c>
      <c r="J5" s="67" t="s">
        <v>68</v>
      </c>
      <c r="K5" s="67" t="s">
        <v>68</v>
      </c>
      <c r="L5" s="67" t="s">
        <v>68</v>
      </c>
      <c r="M5" s="67" t="s">
        <v>70</v>
      </c>
      <c r="N5" s="67" t="s">
        <v>70</v>
      </c>
      <c r="O5" s="67" t="s">
        <v>70</v>
      </c>
      <c r="P5" s="67" t="s">
        <v>70</v>
      </c>
      <c r="Q5" s="67" t="s">
        <v>70</v>
      </c>
      <c r="R5" s="67" t="s">
        <v>70</v>
      </c>
      <c r="S5" s="67" t="s">
        <v>70</v>
      </c>
      <c r="T5" s="67" t="s">
        <v>70</v>
      </c>
      <c r="U5" s="67" t="s">
        <v>70</v>
      </c>
      <c r="V5" s="67" t="s">
        <v>70</v>
      </c>
      <c r="W5" s="67" t="s">
        <v>70</v>
      </c>
      <c r="X5" s="67" t="s">
        <v>68</v>
      </c>
      <c r="Y5" s="67" t="s">
        <v>68</v>
      </c>
      <c r="Z5" s="67" t="s">
        <v>68</v>
      </c>
      <c r="AA5" s="67" t="s">
        <v>68</v>
      </c>
      <c r="AB5" s="67" t="s">
        <v>68</v>
      </c>
      <c r="AC5" s="67" t="s">
        <v>68</v>
      </c>
      <c r="AD5" s="67" t="s">
        <v>68</v>
      </c>
      <c r="AE5" s="67" t="s">
        <v>68</v>
      </c>
      <c r="AF5" s="67" t="s">
        <v>68</v>
      </c>
      <c r="AG5" s="67" t="s">
        <v>68</v>
      </c>
      <c r="AH5" s="67" t="s">
        <v>68</v>
      </c>
      <c r="AI5" s="67" t="s">
        <v>68</v>
      </c>
      <c r="AJ5" s="67" t="s">
        <v>68</v>
      </c>
      <c r="AK5" s="67" t="s">
        <v>68</v>
      </c>
      <c r="AL5" s="67" t="s">
        <v>68</v>
      </c>
      <c r="AM5" s="67" t="s">
        <v>68</v>
      </c>
      <c r="AN5" s="67" t="s">
        <v>68</v>
      </c>
      <c r="AO5" s="67" t="s">
        <v>70</v>
      </c>
      <c r="AP5" s="67" t="s">
        <v>70</v>
      </c>
      <c r="AQ5" s="67" t="s">
        <v>70</v>
      </c>
      <c r="AR5" s="67" t="s">
        <v>70</v>
      </c>
      <c r="AS5" s="67" t="s">
        <v>70</v>
      </c>
      <c r="AT5" s="47" t="s">
        <v>70</v>
      </c>
      <c r="AU5" s="47" t="s">
        <v>70</v>
      </c>
      <c r="AV5" s="47" t="s">
        <v>68</v>
      </c>
      <c r="AW5" s="47" t="s">
        <v>70</v>
      </c>
      <c r="AX5" s="47" t="s">
        <v>70</v>
      </c>
      <c r="AY5" s="47" t="s">
        <v>70</v>
      </c>
      <c r="AZ5" s="47" t="s">
        <v>70</v>
      </c>
      <c r="BA5" s="47" t="s">
        <v>68</v>
      </c>
      <c r="BB5" s="47" t="s">
        <v>68</v>
      </c>
      <c r="BC5" s="47" t="s">
        <v>68</v>
      </c>
      <c r="BD5" s="47" t="s">
        <v>68</v>
      </c>
      <c r="BE5" s="47" t="s">
        <v>68</v>
      </c>
      <c r="BF5" s="47" t="s">
        <v>68</v>
      </c>
      <c r="BG5" s="47" t="s">
        <v>68</v>
      </c>
      <c r="BH5" s="47" t="s">
        <v>70</v>
      </c>
      <c r="BI5" s="47" t="s">
        <v>70</v>
      </c>
    </row>
    <row r="6" spans="1:61" s="71" customFormat="1" ht="18.75" x14ac:dyDescent="0.4">
      <c r="A6" s="78" t="s">
        <v>319</v>
      </c>
      <c r="B6" s="79">
        <v>857024</v>
      </c>
      <c r="C6" s="79">
        <v>849800</v>
      </c>
      <c r="D6" s="79">
        <v>303072</v>
      </c>
      <c r="E6" s="79">
        <v>830200</v>
      </c>
      <c r="F6" s="79">
        <v>340200</v>
      </c>
      <c r="G6" s="79">
        <v>319760</v>
      </c>
      <c r="H6" s="79">
        <v>540120</v>
      </c>
      <c r="I6" s="79">
        <v>545496</v>
      </c>
      <c r="J6" s="79">
        <v>507920</v>
      </c>
      <c r="K6" s="79">
        <v>572880</v>
      </c>
      <c r="L6" s="79">
        <v>222880</v>
      </c>
      <c r="M6" s="79">
        <v>227808</v>
      </c>
      <c r="N6" s="79">
        <v>243096</v>
      </c>
      <c r="O6" s="79">
        <v>270984</v>
      </c>
      <c r="P6" s="79">
        <v>267792</v>
      </c>
      <c r="Q6" s="79">
        <v>271152</v>
      </c>
      <c r="R6" s="79">
        <v>312312</v>
      </c>
      <c r="S6" s="79">
        <v>285348</v>
      </c>
      <c r="T6" s="79">
        <v>279216</v>
      </c>
      <c r="U6" s="79">
        <v>271572</v>
      </c>
      <c r="V6" s="79">
        <v>158550</v>
      </c>
      <c r="W6" s="79">
        <v>189000</v>
      </c>
      <c r="X6" s="79">
        <v>330120</v>
      </c>
      <c r="Y6" s="80">
        <v>268548</v>
      </c>
      <c r="Z6" s="80">
        <v>155232</v>
      </c>
      <c r="AA6" s="79">
        <v>180180</v>
      </c>
      <c r="AB6" s="80">
        <v>86184</v>
      </c>
      <c r="AC6" s="80">
        <v>114521</v>
      </c>
      <c r="AD6" s="79">
        <v>513408</v>
      </c>
      <c r="AE6" s="79">
        <v>356966</v>
      </c>
      <c r="AF6" s="79">
        <v>289497</v>
      </c>
      <c r="AG6" s="79">
        <v>293540</v>
      </c>
      <c r="AH6" s="79">
        <v>336210</v>
      </c>
      <c r="AI6" s="79">
        <v>151200</v>
      </c>
      <c r="AJ6" s="79">
        <v>335076</v>
      </c>
      <c r="AK6" s="79">
        <v>168630</v>
      </c>
      <c r="AL6" s="79">
        <v>390600</v>
      </c>
      <c r="AM6" s="79">
        <v>235158</v>
      </c>
      <c r="AN6" s="145">
        <v>115710</v>
      </c>
      <c r="AO6" s="152">
        <v>420000</v>
      </c>
      <c r="AP6" s="152">
        <v>420000</v>
      </c>
      <c r="AQ6" s="152">
        <v>210000</v>
      </c>
      <c r="AR6" s="152">
        <v>277200</v>
      </c>
      <c r="AS6" s="152">
        <v>626220</v>
      </c>
      <c r="AT6" s="174">
        <v>218400</v>
      </c>
      <c r="AU6" s="174">
        <v>352800</v>
      </c>
      <c r="AV6" s="174">
        <v>296688</v>
      </c>
      <c r="AW6" s="174">
        <v>281400</v>
      </c>
      <c r="AX6" s="174">
        <v>291480</v>
      </c>
      <c r="AY6" s="174">
        <v>410760</v>
      </c>
      <c r="AZ6" s="174">
        <v>376320</v>
      </c>
      <c r="BA6" s="174">
        <v>264600</v>
      </c>
      <c r="BB6" s="174">
        <v>386400</v>
      </c>
      <c r="BC6" s="174">
        <v>333690</v>
      </c>
      <c r="BD6" s="174">
        <v>229320</v>
      </c>
      <c r="BE6" s="174">
        <v>312774</v>
      </c>
      <c r="BF6" s="174">
        <v>277342</v>
      </c>
      <c r="BG6" s="174">
        <v>418572</v>
      </c>
      <c r="BH6" s="174">
        <v>281232</v>
      </c>
      <c r="BI6" s="174">
        <v>455868</v>
      </c>
    </row>
    <row r="7" spans="1:61" x14ac:dyDescent="0.35">
      <c r="A7" s="56" t="s">
        <v>22</v>
      </c>
      <c r="B7" s="68">
        <v>928442</v>
      </c>
      <c r="C7" s="68">
        <v>920616</v>
      </c>
      <c r="D7" s="68">
        <v>328328</v>
      </c>
      <c r="E7" s="68">
        <v>899382</v>
      </c>
      <c r="F7" s="68">
        <v>368550</v>
      </c>
      <c r="G7" s="68">
        <v>346406</v>
      </c>
      <c r="H7" s="69">
        <v>585130</v>
      </c>
      <c r="I7" s="69">
        <v>590954</v>
      </c>
      <c r="J7" s="69">
        <v>550246</v>
      </c>
      <c r="K7" s="69">
        <v>620620</v>
      </c>
      <c r="L7" s="68">
        <v>241452</v>
      </c>
      <c r="M7" s="68"/>
      <c r="N7" s="68"/>
      <c r="O7" s="68"/>
      <c r="P7" s="68"/>
      <c r="Q7" s="68"/>
      <c r="R7" s="68"/>
      <c r="S7" s="68"/>
      <c r="T7" s="68"/>
      <c r="U7" s="68"/>
      <c r="V7" s="68"/>
      <c r="W7" s="69"/>
      <c r="X7" s="69">
        <v>357630</v>
      </c>
      <c r="Y7" s="69">
        <v>290927</v>
      </c>
      <c r="Z7" s="68">
        <v>168168</v>
      </c>
      <c r="AA7" s="69">
        <v>195195</v>
      </c>
      <c r="AB7" s="69">
        <v>93366</v>
      </c>
      <c r="AC7" s="69">
        <v>124063</v>
      </c>
      <c r="AD7" s="68">
        <v>556192</v>
      </c>
      <c r="AE7" s="68">
        <v>386713</v>
      </c>
      <c r="AF7" s="68">
        <v>313622</v>
      </c>
      <c r="AG7" s="68">
        <v>318001</v>
      </c>
      <c r="AH7" s="68">
        <v>364226</v>
      </c>
      <c r="AI7" s="68">
        <v>163800</v>
      </c>
      <c r="AJ7" s="68">
        <v>362999</v>
      </c>
      <c r="AK7" s="68">
        <v>182681</v>
      </c>
      <c r="AL7" s="68">
        <v>423150</v>
      </c>
      <c r="AM7" s="68">
        <v>254753</v>
      </c>
      <c r="AN7" s="147">
        <v>125351</v>
      </c>
      <c r="AO7" s="154"/>
      <c r="AP7" s="155"/>
      <c r="AQ7" s="155"/>
      <c r="AR7" s="155"/>
      <c r="AS7" s="155"/>
      <c r="AT7" s="158"/>
      <c r="AU7" s="158"/>
      <c r="AV7" s="160">
        <v>321412</v>
      </c>
      <c r="AW7" s="158"/>
      <c r="AX7" s="158"/>
      <c r="AY7" s="158"/>
      <c r="AZ7" s="158"/>
      <c r="BA7" s="160">
        <v>286650</v>
      </c>
      <c r="BB7" s="160">
        <v>418600</v>
      </c>
      <c r="BC7" s="160">
        <v>361496</v>
      </c>
      <c r="BD7" s="160">
        <v>248430</v>
      </c>
      <c r="BE7" s="160">
        <v>338837</v>
      </c>
      <c r="BF7" s="160">
        <v>300454</v>
      </c>
      <c r="BG7" s="160">
        <v>453453</v>
      </c>
      <c r="BH7" s="158"/>
      <c r="BI7" s="158"/>
    </row>
    <row r="8" spans="1:61" x14ac:dyDescent="0.35">
      <c r="A8" s="56" t="s">
        <v>23</v>
      </c>
      <c r="B8" s="68">
        <v>999860</v>
      </c>
      <c r="C8" s="68">
        <v>991432</v>
      </c>
      <c r="D8" s="68">
        <v>353584</v>
      </c>
      <c r="E8" s="68">
        <v>968566</v>
      </c>
      <c r="F8" s="68">
        <v>396900</v>
      </c>
      <c r="G8" s="68">
        <v>373052</v>
      </c>
      <c r="H8" s="69">
        <v>630140</v>
      </c>
      <c r="I8" s="69">
        <v>636412</v>
      </c>
      <c r="J8" s="69">
        <v>592572</v>
      </c>
      <c r="K8" s="69">
        <v>668360</v>
      </c>
      <c r="L8" s="68">
        <v>260026</v>
      </c>
      <c r="M8" s="68"/>
      <c r="N8" s="68"/>
      <c r="O8" s="68"/>
      <c r="P8" s="68"/>
      <c r="Q8" s="68"/>
      <c r="R8" s="68"/>
      <c r="S8" s="68"/>
      <c r="T8" s="68"/>
      <c r="U8" s="68"/>
      <c r="V8" s="68"/>
      <c r="W8" s="69"/>
      <c r="X8" s="69">
        <v>385140</v>
      </c>
      <c r="Y8" s="69">
        <v>313306</v>
      </c>
      <c r="Z8" s="68">
        <v>181104</v>
      </c>
      <c r="AA8" s="68">
        <v>210210</v>
      </c>
      <c r="AB8" s="68">
        <v>100548</v>
      </c>
      <c r="AC8" s="68">
        <v>133607</v>
      </c>
      <c r="AD8" s="68">
        <v>598976</v>
      </c>
      <c r="AE8" s="68">
        <v>416460</v>
      </c>
      <c r="AF8" s="68">
        <v>337747</v>
      </c>
      <c r="AG8" s="68">
        <v>342463</v>
      </c>
      <c r="AH8" s="68">
        <v>392245</v>
      </c>
      <c r="AI8" s="68">
        <v>176400</v>
      </c>
      <c r="AJ8" s="68">
        <v>390922</v>
      </c>
      <c r="AK8" s="68">
        <v>196735</v>
      </c>
      <c r="AL8" s="68">
        <v>455700</v>
      </c>
      <c r="AM8" s="68">
        <v>274351</v>
      </c>
      <c r="AN8" s="147">
        <v>134995</v>
      </c>
      <c r="AO8" s="154"/>
      <c r="AP8" s="155"/>
      <c r="AQ8" s="155"/>
      <c r="AR8" s="155"/>
      <c r="AS8" s="155"/>
      <c r="AT8" s="158"/>
      <c r="AU8" s="158"/>
      <c r="AV8" s="160">
        <v>346136</v>
      </c>
      <c r="AW8" s="158"/>
      <c r="AX8" s="158"/>
      <c r="AY8" s="158"/>
      <c r="AZ8" s="158"/>
      <c r="BA8" s="160">
        <v>308700</v>
      </c>
      <c r="BB8" s="160">
        <v>450800</v>
      </c>
      <c r="BC8" s="160">
        <v>389305</v>
      </c>
      <c r="BD8" s="160">
        <v>267540</v>
      </c>
      <c r="BE8" s="160">
        <v>364903</v>
      </c>
      <c r="BF8" s="160">
        <v>323566</v>
      </c>
      <c r="BG8" s="160">
        <v>488334</v>
      </c>
      <c r="BH8" s="158"/>
      <c r="BI8" s="158"/>
    </row>
    <row r="9" spans="1:61" x14ac:dyDescent="0.35">
      <c r="A9" s="56" t="s">
        <v>24</v>
      </c>
      <c r="B9" s="68">
        <v>1071280</v>
      </c>
      <c r="C9" s="68">
        <v>1062250</v>
      </c>
      <c r="D9" s="68">
        <v>378840</v>
      </c>
      <c r="E9" s="68">
        <v>1037750</v>
      </c>
      <c r="F9" s="68">
        <v>425250</v>
      </c>
      <c r="G9" s="68">
        <v>399700</v>
      </c>
      <c r="H9" s="69">
        <v>675150</v>
      </c>
      <c r="I9" s="69">
        <v>681870</v>
      </c>
      <c r="J9" s="69">
        <v>634900</v>
      </c>
      <c r="K9" s="69">
        <v>716100</v>
      </c>
      <c r="L9" s="68">
        <v>278600</v>
      </c>
      <c r="M9" s="68"/>
      <c r="N9" s="68"/>
      <c r="O9" s="68"/>
      <c r="P9" s="68"/>
      <c r="Q9" s="68"/>
      <c r="R9" s="68"/>
      <c r="S9" s="68"/>
      <c r="T9" s="68"/>
      <c r="U9" s="68"/>
      <c r="V9" s="68"/>
      <c r="W9" s="69"/>
      <c r="X9" s="69">
        <v>412650</v>
      </c>
      <c r="Y9" s="69">
        <v>335685</v>
      </c>
      <c r="Z9" s="68">
        <v>194040</v>
      </c>
      <c r="AA9" s="68">
        <v>225225</v>
      </c>
      <c r="AB9" s="68">
        <v>107730</v>
      </c>
      <c r="AC9" s="68">
        <v>143151</v>
      </c>
      <c r="AD9" s="68">
        <v>641760</v>
      </c>
      <c r="AE9" s="68">
        <v>446208</v>
      </c>
      <c r="AF9" s="68">
        <v>361872</v>
      </c>
      <c r="AG9" s="68">
        <v>366926</v>
      </c>
      <c r="AH9" s="68">
        <v>420261</v>
      </c>
      <c r="AI9" s="68">
        <v>189000</v>
      </c>
      <c r="AJ9" s="68">
        <v>418845</v>
      </c>
      <c r="AK9" s="68">
        <v>210786</v>
      </c>
      <c r="AL9" s="68">
        <v>488250</v>
      </c>
      <c r="AM9" s="68">
        <v>293946</v>
      </c>
      <c r="AN9" s="147">
        <v>144636</v>
      </c>
      <c r="AO9" s="154"/>
      <c r="AP9" s="155"/>
      <c r="AQ9" s="155"/>
      <c r="AR9" s="155"/>
      <c r="AS9" s="155"/>
      <c r="AT9" s="158"/>
      <c r="AU9" s="158"/>
      <c r="AV9" s="160">
        <v>370860</v>
      </c>
      <c r="AW9" s="158"/>
      <c r="AX9" s="158"/>
      <c r="AY9" s="158"/>
      <c r="AZ9" s="158"/>
      <c r="BA9" s="160">
        <v>330750</v>
      </c>
      <c r="BB9" s="160">
        <v>483000</v>
      </c>
      <c r="BC9" s="160">
        <v>417111</v>
      </c>
      <c r="BD9" s="160">
        <v>286650</v>
      </c>
      <c r="BE9" s="160">
        <v>390966</v>
      </c>
      <c r="BF9" s="160">
        <v>346677</v>
      </c>
      <c r="BG9" s="160">
        <v>523215</v>
      </c>
      <c r="BH9" s="158"/>
      <c r="BI9" s="158"/>
    </row>
    <row r="10" spans="1:61" x14ac:dyDescent="0.35">
      <c r="A10" s="56" t="s">
        <v>25</v>
      </c>
      <c r="B10" s="68">
        <v>1142698</v>
      </c>
      <c r="C10" s="68">
        <v>1133066</v>
      </c>
      <c r="D10" s="68">
        <v>404096</v>
      </c>
      <c r="E10" s="68">
        <v>1106932</v>
      </c>
      <c r="F10" s="68">
        <v>453600</v>
      </c>
      <c r="G10" s="68">
        <v>426346</v>
      </c>
      <c r="H10" s="69">
        <v>720160</v>
      </c>
      <c r="I10" s="69">
        <v>727328</v>
      </c>
      <c r="J10" s="69">
        <v>677226</v>
      </c>
      <c r="K10" s="69">
        <v>763840</v>
      </c>
      <c r="L10" s="68">
        <v>297172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9"/>
      <c r="X10" s="69">
        <v>440160</v>
      </c>
      <c r="Y10" s="69">
        <v>358064</v>
      </c>
      <c r="Z10" s="68">
        <v>206976</v>
      </c>
      <c r="AA10" s="68">
        <v>240240</v>
      </c>
      <c r="AB10" s="68">
        <v>114912</v>
      </c>
      <c r="AC10" s="68">
        <v>152695</v>
      </c>
      <c r="AD10" s="68">
        <v>684544</v>
      </c>
      <c r="AE10" s="68">
        <v>475955</v>
      </c>
      <c r="AF10" s="68">
        <v>385996</v>
      </c>
      <c r="AG10" s="68">
        <v>391386</v>
      </c>
      <c r="AH10" s="68">
        <v>448280</v>
      </c>
      <c r="AI10" s="68">
        <v>201600</v>
      </c>
      <c r="AJ10" s="68">
        <v>446768</v>
      </c>
      <c r="AK10" s="68">
        <v>224840</v>
      </c>
      <c r="AL10" s="68">
        <v>520800</v>
      </c>
      <c r="AM10" s="68">
        <v>313544</v>
      </c>
      <c r="AN10" s="147">
        <v>154280</v>
      </c>
      <c r="AO10" s="154"/>
      <c r="AP10" s="155"/>
      <c r="AQ10" s="155"/>
      <c r="AR10" s="155"/>
      <c r="AS10" s="155"/>
      <c r="AT10" s="158"/>
      <c r="AU10" s="158"/>
      <c r="AV10" s="160">
        <v>395584</v>
      </c>
      <c r="AW10" s="158"/>
      <c r="AX10" s="158"/>
      <c r="AY10" s="158"/>
      <c r="AZ10" s="158"/>
      <c r="BA10" s="160">
        <v>352800</v>
      </c>
      <c r="BB10" s="160">
        <v>515200</v>
      </c>
      <c r="BC10" s="160">
        <v>444920</v>
      </c>
      <c r="BD10" s="160">
        <v>305760</v>
      </c>
      <c r="BE10" s="160">
        <v>417032</v>
      </c>
      <c r="BF10" s="160">
        <v>369790</v>
      </c>
      <c r="BG10" s="160">
        <v>558096</v>
      </c>
      <c r="BH10" s="158"/>
      <c r="BI10" s="158"/>
    </row>
    <row r="11" spans="1:61" x14ac:dyDescent="0.35">
      <c r="A11" s="56" t="s">
        <v>26</v>
      </c>
      <c r="B11" s="68">
        <v>1214116</v>
      </c>
      <c r="C11" s="68">
        <v>1203882</v>
      </c>
      <c r="D11" s="68">
        <v>429352</v>
      </c>
      <c r="E11" s="68">
        <v>1176116</v>
      </c>
      <c r="F11" s="68">
        <v>481950</v>
      </c>
      <c r="G11" s="68">
        <v>452992</v>
      </c>
      <c r="H11" s="69">
        <v>765170</v>
      </c>
      <c r="I11" s="69">
        <v>772786</v>
      </c>
      <c r="J11" s="69">
        <v>719552</v>
      </c>
      <c r="K11" s="69">
        <v>811580</v>
      </c>
      <c r="L11" s="68">
        <v>315746</v>
      </c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9"/>
      <c r="X11" s="69">
        <v>467670</v>
      </c>
      <c r="Y11" s="69">
        <v>380443</v>
      </c>
      <c r="Z11" s="68">
        <v>219912</v>
      </c>
      <c r="AA11" s="68">
        <v>255255</v>
      </c>
      <c r="AB11" s="68">
        <v>122094</v>
      </c>
      <c r="AC11" s="68">
        <v>162237</v>
      </c>
      <c r="AD11" s="68">
        <v>727328</v>
      </c>
      <c r="AE11" s="68">
        <v>505702</v>
      </c>
      <c r="AF11" s="68">
        <v>410121</v>
      </c>
      <c r="AG11" s="68">
        <v>415849</v>
      </c>
      <c r="AH11" s="68">
        <v>476296</v>
      </c>
      <c r="AI11" s="68">
        <v>214200</v>
      </c>
      <c r="AJ11" s="68">
        <v>474691</v>
      </c>
      <c r="AK11" s="68">
        <v>238891</v>
      </c>
      <c r="AL11" s="68">
        <v>553350</v>
      </c>
      <c r="AM11" s="68">
        <v>333139</v>
      </c>
      <c r="AN11" s="147">
        <v>163921</v>
      </c>
      <c r="AO11" s="154"/>
      <c r="AP11" s="155"/>
      <c r="AQ11" s="155"/>
      <c r="AR11" s="155"/>
      <c r="AS11" s="155"/>
      <c r="AT11" s="158"/>
      <c r="AU11" s="158"/>
      <c r="AV11" s="160">
        <v>420308</v>
      </c>
      <c r="AW11" s="158"/>
      <c r="AX11" s="158"/>
      <c r="AY11" s="158"/>
      <c r="AZ11" s="158"/>
      <c r="BA11" s="160">
        <v>374850</v>
      </c>
      <c r="BB11" s="160">
        <v>547400</v>
      </c>
      <c r="BC11" s="160">
        <v>472726</v>
      </c>
      <c r="BD11" s="160">
        <v>324870</v>
      </c>
      <c r="BE11" s="160">
        <v>443095</v>
      </c>
      <c r="BF11" s="160">
        <v>392901</v>
      </c>
      <c r="BG11" s="160">
        <v>592977</v>
      </c>
      <c r="BH11" s="158"/>
      <c r="BI11" s="158"/>
    </row>
    <row r="12" spans="1:61" x14ac:dyDescent="0.35">
      <c r="A12" s="56" t="s">
        <v>27</v>
      </c>
      <c r="B12" s="68">
        <v>1285536</v>
      </c>
      <c r="C12" s="68">
        <v>1274700</v>
      </c>
      <c r="D12" s="68">
        <v>454608</v>
      </c>
      <c r="E12" s="68">
        <v>1245300</v>
      </c>
      <c r="F12" s="68">
        <v>510300</v>
      </c>
      <c r="G12" s="68">
        <v>479640</v>
      </c>
      <c r="H12" s="69">
        <v>810180</v>
      </c>
      <c r="I12" s="69">
        <v>818244</v>
      </c>
      <c r="J12" s="69">
        <v>761880</v>
      </c>
      <c r="K12" s="69">
        <v>859320</v>
      </c>
      <c r="L12" s="68">
        <v>334320</v>
      </c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9"/>
      <c r="X12" s="69">
        <v>495180</v>
      </c>
      <c r="Y12" s="69">
        <v>402822</v>
      </c>
      <c r="Z12" s="68">
        <v>232848</v>
      </c>
      <c r="AA12" s="68">
        <v>270270</v>
      </c>
      <c r="AB12" s="68">
        <v>129276</v>
      </c>
      <c r="AC12" s="68">
        <v>171781</v>
      </c>
      <c r="AD12" s="68">
        <v>770112</v>
      </c>
      <c r="AE12" s="68">
        <v>535449</v>
      </c>
      <c r="AF12" s="68">
        <v>434246</v>
      </c>
      <c r="AG12" s="68">
        <v>440311</v>
      </c>
      <c r="AH12" s="68">
        <v>504315</v>
      </c>
      <c r="AI12" s="68">
        <v>226800</v>
      </c>
      <c r="AJ12" s="68">
        <v>502614</v>
      </c>
      <c r="AK12" s="68">
        <v>252945</v>
      </c>
      <c r="AL12" s="68">
        <v>585900</v>
      </c>
      <c r="AM12" s="68">
        <v>352737</v>
      </c>
      <c r="AN12" s="147">
        <v>173565</v>
      </c>
      <c r="AO12" s="154"/>
      <c r="AP12" s="155"/>
      <c r="AQ12" s="155"/>
      <c r="AR12" s="155"/>
      <c r="AS12" s="155"/>
      <c r="AT12" s="158"/>
      <c r="AU12" s="158"/>
      <c r="AV12" s="160">
        <v>445032</v>
      </c>
      <c r="AW12" s="158"/>
      <c r="AX12" s="158"/>
      <c r="AY12" s="158"/>
      <c r="AZ12" s="158"/>
      <c r="BA12" s="160">
        <v>396900</v>
      </c>
      <c r="BB12" s="160">
        <v>579600</v>
      </c>
      <c r="BC12" s="160">
        <v>500535</v>
      </c>
      <c r="BD12" s="160">
        <v>343980</v>
      </c>
      <c r="BE12" s="160">
        <v>469161</v>
      </c>
      <c r="BF12" s="160">
        <v>416014</v>
      </c>
      <c r="BG12" s="160">
        <v>627858</v>
      </c>
      <c r="BH12" s="158"/>
      <c r="BI12" s="158"/>
    </row>
    <row r="13" spans="1:61" x14ac:dyDescent="0.35">
      <c r="A13" s="56" t="s">
        <v>28</v>
      </c>
      <c r="B13" s="68">
        <v>1356954</v>
      </c>
      <c r="C13" s="68">
        <v>1345516</v>
      </c>
      <c r="D13" s="68">
        <v>479864</v>
      </c>
      <c r="E13" s="68">
        <v>1314482</v>
      </c>
      <c r="F13" s="68">
        <v>538650</v>
      </c>
      <c r="G13" s="68">
        <v>506286</v>
      </c>
      <c r="H13" s="69">
        <v>855190</v>
      </c>
      <c r="I13" s="69">
        <v>863702</v>
      </c>
      <c r="J13" s="69">
        <v>804206</v>
      </c>
      <c r="K13" s="69">
        <v>907060</v>
      </c>
      <c r="L13" s="68">
        <v>352892</v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9"/>
      <c r="X13" s="69">
        <v>522690</v>
      </c>
      <c r="Y13" s="69">
        <v>425201</v>
      </c>
      <c r="Z13" s="68">
        <v>245784</v>
      </c>
      <c r="AA13" s="68">
        <v>285285</v>
      </c>
      <c r="AB13" s="68">
        <v>136458</v>
      </c>
      <c r="AC13" s="68">
        <v>181325</v>
      </c>
      <c r="AD13" s="68">
        <v>812896</v>
      </c>
      <c r="AE13" s="68">
        <v>565196</v>
      </c>
      <c r="AF13" s="68">
        <v>458371</v>
      </c>
      <c r="AG13" s="68">
        <v>464772</v>
      </c>
      <c r="AH13" s="68">
        <v>532331</v>
      </c>
      <c r="AI13" s="68">
        <v>239400</v>
      </c>
      <c r="AJ13" s="68">
        <v>530537</v>
      </c>
      <c r="AK13" s="68">
        <v>266996</v>
      </c>
      <c r="AL13" s="68">
        <v>618450</v>
      </c>
      <c r="AM13" s="68">
        <v>372332</v>
      </c>
      <c r="AN13" s="147">
        <v>183206</v>
      </c>
      <c r="AO13" s="154"/>
      <c r="AP13" s="155"/>
      <c r="AQ13" s="155"/>
      <c r="AR13" s="155"/>
      <c r="AS13" s="155"/>
      <c r="AT13" s="158"/>
      <c r="AU13" s="158"/>
      <c r="AV13" s="160">
        <v>469756</v>
      </c>
      <c r="AW13" s="158"/>
      <c r="AX13" s="158"/>
      <c r="AY13" s="158"/>
      <c r="AZ13" s="158"/>
      <c r="BA13" s="160">
        <v>418950</v>
      </c>
      <c r="BB13" s="160">
        <v>611800</v>
      </c>
      <c r="BC13" s="160">
        <v>528341</v>
      </c>
      <c r="BD13" s="160">
        <v>363090</v>
      </c>
      <c r="BE13" s="160">
        <v>495224</v>
      </c>
      <c r="BF13" s="160">
        <v>439125</v>
      </c>
      <c r="BG13" s="160">
        <v>662739</v>
      </c>
      <c r="BH13" s="158"/>
      <c r="BI13" s="158"/>
    </row>
    <row r="14" spans="1:61" x14ac:dyDescent="0.35">
      <c r="A14" s="56" t="s">
        <v>29</v>
      </c>
      <c r="B14" s="68">
        <v>1428372</v>
      </c>
      <c r="C14" s="68">
        <v>1416332</v>
      </c>
      <c r="D14" s="68">
        <v>505120</v>
      </c>
      <c r="E14" s="68">
        <v>1383666</v>
      </c>
      <c r="F14" s="68">
        <v>567000</v>
      </c>
      <c r="G14" s="68">
        <v>532932</v>
      </c>
      <c r="H14" s="69">
        <v>900200</v>
      </c>
      <c r="I14" s="69">
        <v>909160</v>
      </c>
      <c r="J14" s="69">
        <v>846532</v>
      </c>
      <c r="K14" s="69">
        <v>954800</v>
      </c>
      <c r="L14" s="68">
        <v>371466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9"/>
      <c r="X14" s="69">
        <v>550200</v>
      </c>
      <c r="Y14" s="69">
        <v>447580</v>
      </c>
      <c r="Z14" s="68">
        <v>258720</v>
      </c>
      <c r="AA14" s="68">
        <v>300300</v>
      </c>
      <c r="AB14" s="68">
        <v>143640</v>
      </c>
      <c r="AC14" s="68">
        <v>190869</v>
      </c>
      <c r="AD14" s="68">
        <v>855680</v>
      </c>
      <c r="AE14" s="68">
        <v>594944</v>
      </c>
      <c r="AF14" s="68">
        <v>482496</v>
      </c>
      <c r="AG14" s="68">
        <v>489234</v>
      </c>
      <c r="AH14" s="68">
        <v>560350</v>
      </c>
      <c r="AI14" s="68">
        <v>252000</v>
      </c>
      <c r="AJ14" s="68">
        <v>558460</v>
      </c>
      <c r="AK14" s="68">
        <v>281050</v>
      </c>
      <c r="AL14" s="68">
        <v>651000</v>
      </c>
      <c r="AM14" s="68">
        <v>391930</v>
      </c>
      <c r="AN14" s="147">
        <v>192850</v>
      </c>
      <c r="AO14" s="154"/>
      <c r="AP14" s="155"/>
      <c r="AQ14" s="155"/>
      <c r="AR14" s="155"/>
      <c r="AS14" s="155"/>
      <c r="AT14" s="158"/>
      <c r="AU14" s="158"/>
      <c r="AV14" s="160">
        <v>494480</v>
      </c>
      <c r="AW14" s="158"/>
      <c r="AX14" s="158"/>
      <c r="AY14" s="158"/>
      <c r="AZ14" s="158"/>
      <c r="BA14" s="160">
        <v>441000</v>
      </c>
      <c r="BB14" s="160">
        <v>644000</v>
      </c>
      <c r="BC14" s="160">
        <v>556150</v>
      </c>
      <c r="BD14" s="160">
        <v>382200</v>
      </c>
      <c r="BE14" s="160">
        <v>521290</v>
      </c>
      <c r="BF14" s="160">
        <v>462238</v>
      </c>
      <c r="BG14" s="160">
        <v>697620</v>
      </c>
      <c r="BH14" s="158"/>
      <c r="BI14" s="158"/>
    </row>
    <row r="15" spans="1:61" x14ac:dyDescent="0.35">
      <c r="A15" s="56" t="s">
        <v>30</v>
      </c>
      <c r="B15" s="68">
        <v>1499792</v>
      </c>
      <c r="C15" s="68">
        <v>1487150</v>
      </c>
      <c r="D15" s="68">
        <v>530376</v>
      </c>
      <c r="E15" s="68">
        <v>1452850</v>
      </c>
      <c r="F15" s="68">
        <v>595350</v>
      </c>
      <c r="G15" s="68">
        <v>559580</v>
      </c>
      <c r="H15" s="69">
        <v>945210</v>
      </c>
      <c r="I15" s="69">
        <v>954618</v>
      </c>
      <c r="J15" s="69">
        <v>888860</v>
      </c>
      <c r="K15" s="69">
        <v>1002540</v>
      </c>
      <c r="L15" s="68">
        <v>390040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9"/>
      <c r="X15" s="69">
        <v>577710</v>
      </c>
      <c r="Y15" s="69">
        <v>469959</v>
      </c>
      <c r="Z15" s="68">
        <v>271656</v>
      </c>
      <c r="AA15" s="68">
        <v>315315</v>
      </c>
      <c r="AB15" s="68">
        <v>150822</v>
      </c>
      <c r="AC15" s="68">
        <v>200411</v>
      </c>
      <c r="AD15" s="68">
        <v>898464</v>
      </c>
      <c r="AE15" s="68">
        <v>624691</v>
      </c>
      <c r="AF15" s="68">
        <v>506620</v>
      </c>
      <c r="AG15" s="68">
        <v>513696</v>
      </c>
      <c r="AH15" s="68">
        <v>588366</v>
      </c>
      <c r="AI15" s="68">
        <v>264600</v>
      </c>
      <c r="AJ15" s="68">
        <v>586383</v>
      </c>
      <c r="AK15" s="68">
        <v>295101</v>
      </c>
      <c r="AL15" s="68">
        <v>683550</v>
      </c>
      <c r="AM15" s="68">
        <v>411525</v>
      </c>
      <c r="AN15" s="147">
        <v>202491</v>
      </c>
      <c r="AO15" s="154"/>
      <c r="AP15" s="155"/>
      <c r="AQ15" s="155"/>
      <c r="AR15" s="155"/>
      <c r="AS15" s="155"/>
      <c r="AT15" s="158"/>
      <c r="AU15" s="158"/>
      <c r="AV15" s="160">
        <v>519204</v>
      </c>
      <c r="AW15" s="158"/>
      <c r="AX15" s="158"/>
      <c r="AY15" s="158"/>
      <c r="AZ15" s="158"/>
      <c r="BA15" s="160">
        <v>463050</v>
      </c>
      <c r="BB15" s="160">
        <v>676200</v>
      </c>
      <c r="BC15" s="160">
        <v>583956</v>
      </c>
      <c r="BD15" s="160">
        <v>401310</v>
      </c>
      <c r="BE15" s="160">
        <v>547353</v>
      </c>
      <c r="BF15" s="160">
        <v>485349</v>
      </c>
      <c r="BG15" s="160">
        <v>732501</v>
      </c>
      <c r="BH15" s="158"/>
      <c r="BI15" s="158"/>
    </row>
    <row r="16" spans="1:61" x14ac:dyDescent="0.35">
      <c r="A16" s="56" t="s">
        <v>31</v>
      </c>
      <c r="B16" s="68">
        <v>1571210</v>
      </c>
      <c r="C16" s="68">
        <v>1557966</v>
      </c>
      <c r="D16" s="68">
        <v>555632</v>
      </c>
      <c r="E16" s="68">
        <v>1522032</v>
      </c>
      <c r="F16" s="68">
        <v>623700</v>
      </c>
      <c r="G16" s="68">
        <v>586226</v>
      </c>
      <c r="H16" s="69">
        <v>990220</v>
      </c>
      <c r="I16" s="69">
        <v>1000076</v>
      </c>
      <c r="J16" s="69">
        <v>931186</v>
      </c>
      <c r="K16" s="69">
        <v>1050280</v>
      </c>
      <c r="L16" s="68">
        <v>408612</v>
      </c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9"/>
      <c r="X16" s="69">
        <v>605220</v>
      </c>
      <c r="Y16" s="69">
        <v>492338</v>
      </c>
      <c r="Z16" s="68">
        <v>284592</v>
      </c>
      <c r="AA16" s="68">
        <v>330330</v>
      </c>
      <c r="AB16" s="68">
        <v>158004</v>
      </c>
      <c r="AC16" s="68">
        <v>209955</v>
      </c>
      <c r="AD16" s="68">
        <v>941248</v>
      </c>
      <c r="AE16" s="68">
        <v>654438</v>
      </c>
      <c r="AF16" s="68">
        <v>530745</v>
      </c>
      <c r="AG16" s="68">
        <v>538157</v>
      </c>
      <c r="AH16" s="68">
        <v>616385</v>
      </c>
      <c r="AI16" s="68">
        <v>277200</v>
      </c>
      <c r="AJ16" s="68">
        <v>614306</v>
      </c>
      <c r="AK16" s="68">
        <v>309155</v>
      </c>
      <c r="AL16" s="68">
        <v>716100</v>
      </c>
      <c r="AM16" s="68">
        <v>431123</v>
      </c>
      <c r="AN16" s="147">
        <v>212135</v>
      </c>
      <c r="AO16" s="154"/>
      <c r="AP16" s="155"/>
      <c r="AQ16" s="155"/>
      <c r="AR16" s="155"/>
      <c r="AS16" s="155"/>
      <c r="AT16" s="158"/>
      <c r="AU16" s="158"/>
      <c r="AV16" s="160">
        <v>543928</v>
      </c>
      <c r="AW16" s="158"/>
      <c r="AX16" s="158"/>
      <c r="AY16" s="158"/>
      <c r="AZ16" s="158"/>
      <c r="BA16" s="160">
        <v>485100</v>
      </c>
      <c r="BB16" s="160">
        <v>708400</v>
      </c>
      <c r="BC16" s="160">
        <v>611765</v>
      </c>
      <c r="BD16" s="160">
        <v>420420</v>
      </c>
      <c r="BE16" s="160">
        <v>573419</v>
      </c>
      <c r="BF16" s="160">
        <v>508461</v>
      </c>
      <c r="BG16" s="160">
        <v>767382</v>
      </c>
      <c r="BH16" s="158"/>
      <c r="BI16" s="158"/>
    </row>
    <row r="17" spans="1:61" x14ac:dyDescent="0.35">
      <c r="A17" s="56" t="s">
        <v>32</v>
      </c>
      <c r="B17" s="68">
        <v>1642628</v>
      </c>
      <c r="C17" s="68">
        <v>1628782</v>
      </c>
      <c r="D17" s="68">
        <v>580888</v>
      </c>
      <c r="E17" s="68">
        <v>1591216</v>
      </c>
      <c r="F17" s="68">
        <v>652050</v>
      </c>
      <c r="G17" s="68">
        <v>612872</v>
      </c>
      <c r="H17" s="69">
        <v>1035230</v>
      </c>
      <c r="I17" s="69">
        <v>1045534</v>
      </c>
      <c r="J17" s="69">
        <v>973512</v>
      </c>
      <c r="K17" s="69">
        <v>1098020</v>
      </c>
      <c r="L17" s="68">
        <v>427186</v>
      </c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9"/>
      <c r="X17" s="69">
        <v>632730</v>
      </c>
      <c r="Y17" s="69">
        <v>514717</v>
      </c>
      <c r="Z17" s="68">
        <v>297528</v>
      </c>
      <c r="AA17" s="68">
        <v>345345</v>
      </c>
      <c r="AB17" s="68">
        <v>165186</v>
      </c>
      <c r="AC17" s="68">
        <v>219499</v>
      </c>
      <c r="AD17" s="68">
        <v>984032</v>
      </c>
      <c r="AE17" s="68">
        <v>684185</v>
      </c>
      <c r="AF17" s="68">
        <v>554870</v>
      </c>
      <c r="AG17" s="68">
        <v>562619</v>
      </c>
      <c r="AH17" s="68">
        <v>644401</v>
      </c>
      <c r="AI17" s="68">
        <v>289800</v>
      </c>
      <c r="AJ17" s="68">
        <v>642229</v>
      </c>
      <c r="AK17" s="68">
        <v>323206</v>
      </c>
      <c r="AL17" s="68">
        <v>748650</v>
      </c>
      <c r="AM17" s="68">
        <v>450718</v>
      </c>
      <c r="AN17" s="147">
        <v>221776</v>
      </c>
      <c r="AO17" s="154"/>
      <c r="AP17" s="155"/>
      <c r="AQ17" s="155"/>
      <c r="AR17" s="155"/>
      <c r="AS17" s="155"/>
      <c r="AT17" s="158"/>
      <c r="AU17" s="158"/>
      <c r="AV17" s="160">
        <v>568652</v>
      </c>
      <c r="AW17" s="158"/>
      <c r="AX17" s="158"/>
      <c r="AY17" s="158"/>
      <c r="AZ17" s="158"/>
      <c r="BA17" s="160">
        <v>507150</v>
      </c>
      <c r="BB17" s="160">
        <v>740600</v>
      </c>
      <c r="BC17" s="160">
        <v>639571</v>
      </c>
      <c r="BD17" s="160">
        <v>439530</v>
      </c>
      <c r="BE17" s="160">
        <v>599482</v>
      </c>
      <c r="BF17" s="160">
        <v>531573</v>
      </c>
      <c r="BG17" s="160">
        <v>802263</v>
      </c>
      <c r="BH17" s="158"/>
      <c r="BI17" s="158"/>
    </row>
    <row r="39" spans="12:13" x14ac:dyDescent="0.35">
      <c r="L39" s="3" t="s">
        <v>321</v>
      </c>
    </row>
    <row r="40" spans="12:13" x14ac:dyDescent="0.35">
      <c r="L40" s="3"/>
      <c r="M40" s="3" t="s">
        <v>320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4f2b2-bb9a-4660-801f-7e94a6439d12">
      <Terms xmlns="http://schemas.microsoft.com/office/infopath/2007/PartnerControls"/>
    </lcf76f155ced4ddcb4097134ff3c332f>
    <TaxCatchAll xmlns="9e5ccdad-be07-496d-8f62-f6064ab2d8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8984005F514D469A646D1CBF6094FB" ma:contentTypeVersion="16" ma:contentTypeDescription="新しいドキュメントを作成します。" ma:contentTypeScope="" ma:versionID="1e54570535ceb1cdfb53486b93438017">
  <xsd:schema xmlns:xsd="http://www.w3.org/2001/XMLSchema" xmlns:xs="http://www.w3.org/2001/XMLSchema" xmlns:p="http://schemas.microsoft.com/office/2006/metadata/properties" xmlns:ns2="3914f2b2-bb9a-4660-801f-7e94a6439d12" xmlns:ns3="9e5ccdad-be07-496d-8f62-f6064ab2d868" targetNamespace="http://schemas.microsoft.com/office/2006/metadata/properties" ma:root="true" ma:fieldsID="0424b2c3f948c66ad52d0e576c5543b6" ns2:_="" ns3:_="">
    <xsd:import namespace="3914f2b2-bb9a-4660-801f-7e94a6439d12"/>
    <xsd:import namespace="9e5ccdad-be07-496d-8f62-f6064ab2d8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4f2b2-bb9a-4660-801f-7e94a6439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00d7e9a-a168-49cd-8b57-06f72deab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ccdad-be07-496d-8f62-f6064ab2d8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87f414b-9e6c-4a5c-8215-2a344308ab2a}" ma:internalName="TaxCatchAll" ma:showField="CatchAllData" ma:web="9e5ccdad-be07-496d-8f62-f6064ab2d8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C6B3D4-7A45-46FC-84BA-21E3B24D795E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9e5ccdad-be07-496d-8f62-f6064ab2d868"/>
    <ds:schemaRef ds:uri="http://schemas.openxmlformats.org/package/2006/metadata/core-properties"/>
    <ds:schemaRef ds:uri="3914f2b2-bb9a-4660-801f-7e94a6439d1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4981D9-5DF8-40FC-9F08-FD4B1F9E0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4f2b2-bb9a-4660-801f-7e94a6439d12"/>
    <ds:schemaRef ds:uri="9e5ccdad-be07-496d-8f62-f6064ab2d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注文書 </vt:lpstr>
      <vt:lpstr>内容変更詳細</vt:lpstr>
      <vt:lpstr>長期契約用注文書</vt:lpstr>
      <vt:lpstr>公共図書館価格表</vt:lpstr>
      <vt:lpstr>価格表</vt:lpstr>
      <vt:lpstr>Q_価格表エクセル作成用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牛山順子</dc:creator>
  <cp:lastModifiedBy>西岡 尚樹</cp:lastModifiedBy>
  <cp:lastPrinted>2025-01-30T02:22:42Z</cp:lastPrinted>
  <dcterms:created xsi:type="dcterms:W3CDTF">2023-02-09T05:06:03Z</dcterms:created>
  <dcterms:modified xsi:type="dcterms:W3CDTF">2025-07-28T08:25:09Z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0x010100558984005F514D469A646D1CBF6094FB</vt:lpwstr>
  </property>
  <property fmtid="{D5CDD505-2E9C-101B-9397-08002B2CF9AE}" pid="3" name="MediaServiceImageTags">
    <vt:lpwstr/>
  </property>
</Properties>
</file>